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Downloads\"/>
    </mc:Choice>
  </mc:AlternateContent>
  <xr:revisionPtr revIDLastSave="0" documentId="13_ncr:1_{96CF2543-B2D0-4348-A00B-AD1DA7C73002}" xr6:coauthVersionLast="36" xr6:coauthVersionMax="47" xr10:uidLastSave="{00000000-0000-0000-0000-000000000000}"/>
  <bookViews>
    <workbookView xWindow="0" yWindow="0" windowWidth="20490" windowHeight="7545" activeTab="1" xr2:uid="{C8BBD23C-4ED3-4D47-BACA-23975FAC5701}"/>
  </bookViews>
  <sheets>
    <sheet name="Question One a" sheetId="1" r:id="rId1"/>
    <sheet name="Question one b,c,d,e" sheetId="2" r:id="rId2"/>
    <sheet name="question tw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3" l="1"/>
  <c r="C46" i="2"/>
  <c r="F32" i="2"/>
  <c r="F34" i="2"/>
  <c r="F30" i="2"/>
  <c r="C11" i="2"/>
  <c r="F27" i="2" s="1"/>
  <c r="F29" i="2" s="1"/>
  <c r="C48" i="2" s="1"/>
  <c r="F19" i="2"/>
  <c r="F22" i="2"/>
  <c r="C10" i="2"/>
  <c r="F21" i="2" s="1"/>
  <c r="F31" i="2" s="1"/>
  <c r="F26" i="2"/>
  <c r="F18" i="2"/>
  <c r="F17" i="2"/>
  <c r="F16" i="2"/>
  <c r="F28" i="2"/>
  <c r="D14" i="1"/>
  <c r="D6" i="1"/>
  <c r="E6" i="1" s="1"/>
  <c r="C44" i="2" s="1"/>
  <c r="E12" i="1"/>
  <c r="C52" i="2" s="1"/>
  <c r="E11" i="1"/>
  <c r="E10" i="1"/>
  <c r="E9" i="1"/>
  <c r="D7" i="1"/>
  <c r="D4" i="1"/>
  <c r="D5" i="1"/>
  <c r="D8" i="1"/>
  <c r="D9" i="1"/>
  <c r="D10" i="1"/>
  <c r="D11" i="1"/>
  <c r="D12" i="1"/>
  <c r="D13" i="1"/>
  <c r="D15" i="1"/>
  <c r="E4" i="1"/>
  <c r="E5" i="1" l="1"/>
  <c r="C43" i="2"/>
  <c r="F20" i="2"/>
  <c r="C47" i="2" s="1"/>
  <c r="E7" i="1"/>
  <c r="C45" i="2" s="1"/>
  <c r="F23" i="2" l="1"/>
  <c r="E8" i="1"/>
  <c r="E13" i="1" s="1"/>
  <c r="E14" i="1" l="1"/>
  <c r="E15" i="1" s="1"/>
  <c r="F33" i="2"/>
  <c r="F35" i="2" s="1"/>
  <c r="C42" i="2" l="1"/>
  <c r="C49" i="2"/>
  <c r="C57" i="2" l="1"/>
  <c r="D56" i="2"/>
  <c r="C53" i="2"/>
  <c r="D59" i="2" l="1"/>
  <c r="D58" i="2"/>
  <c r="D60" i="2"/>
  <c r="C63" i="2" l="1"/>
</calcChain>
</file>

<file path=xl/sharedStrings.xml><?xml version="1.0" encoding="utf-8"?>
<sst xmlns="http://schemas.openxmlformats.org/spreadsheetml/2006/main" count="291" uniqueCount="220">
  <si>
    <t>Sales</t>
  </si>
  <si>
    <t>Cost of sales</t>
  </si>
  <si>
    <t>Depreciation</t>
  </si>
  <si>
    <t>Amortization</t>
  </si>
  <si>
    <t>Gross Income</t>
  </si>
  <si>
    <t>Selling, general, administrative expenses</t>
  </si>
  <si>
    <t>Research and Development</t>
  </si>
  <si>
    <t>Other expenses</t>
  </si>
  <si>
    <t>Interest Expense</t>
  </si>
  <si>
    <t>Pre-Tax income</t>
  </si>
  <si>
    <t>Tax</t>
  </si>
  <si>
    <t>Net Income</t>
  </si>
  <si>
    <t>Income Statement (in millions $)</t>
  </si>
  <si>
    <t>Assumptions</t>
  </si>
  <si>
    <t>other expenses remain constant.</t>
  </si>
  <si>
    <t>Cash</t>
  </si>
  <si>
    <t>Accounts Payable</t>
  </si>
  <si>
    <t>Net Receivables</t>
  </si>
  <si>
    <t>Short Term Debt</t>
  </si>
  <si>
    <t>Inventory</t>
  </si>
  <si>
    <t>Other Current Liabilities</t>
  </si>
  <si>
    <t>Other Current Assets</t>
  </si>
  <si>
    <t>Current Assets</t>
  </si>
  <si>
    <t>Current Liabilities</t>
  </si>
  <si>
    <t>Long Term Debt</t>
  </si>
  <si>
    <t>Total Assets</t>
  </si>
  <si>
    <t>Total Liabilities</t>
  </si>
  <si>
    <t>Total Stockholders’ Equity</t>
  </si>
  <si>
    <t>Total Liabilities and Equity</t>
  </si>
  <si>
    <t xml:space="preserve">Balance Sheet (in millions $) </t>
  </si>
  <si>
    <t>Year Ended December 31, 2018</t>
  </si>
  <si>
    <t>intangible assets</t>
  </si>
  <si>
    <t>long-term debt</t>
  </si>
  <si>
    <t>Sales Percent</t>
  </si>
  <si>
    <t xml:space="preserve">pro-forma amortization expense </t>
  </si>
  <si>
    <t>net property, plant, and equipment</t>
  </si>
  <si>
    <t>Assumptions for the Year ended 31 December 2017 (in millions $)</t>
  </si>
  <si>
    <t>armotization expence 2018/intangible assets 2017</t>
  </si>
  <si>
    <t>Projected Sales Growth Rate 2019</t>
  </si>
  <si>
    <t>other current assets, intangible assets, and other current liabilities remain constant</t>
  </si>
  <si>
    <t>pro-forma short-term debt</t>
  </si>
  <si>
    <t>short term debt / COGS 2018</t>
  </si>
  <si>
    <t>Selling general, administrative expense remains constant</t>
  </si>
  <si>
    <t>Research and development remain constant</t>
  </si>
  <si>
    <t>Other expenses remain constant</t>
  </si>
  <si>
    <t>Interest expense remains constant</t>
  </si>
  <si>
    <t>Expenses that would rise with sales are cost of sales, gross income</t>
  </si>
  <si>
    <t>Depreciation cost is ratio of depreciation and cost of depreciatable equipment in 2017</t>
  </si>
  <si>
    <t>Tax percentage has been taken to be ratio of tax to pretax income for the previous year</t>
  </si>
  <si>
    <t>Profoma Income Statement</t>
  </si>
  <si>
    <t>Year Ending December 31, 2019</t>
  </si>
  <si>
    <t>Year ending December 31, 2018</t>
  </si>
  <si>
    <t>Assets</t>
  </si>
  <si>
    <t>Liabilities and Equity</t>
  </si>
  <si>
    <t>Proforma Balance Sheet (in millions $)</t>
  </si>
  <si>
    <t xml:space="preserve">Net Property, Plant, Equipment </t>
  </si>
  <si>
    <t>Intangible Assets</t>
  </si>
  <si>
    <t>Net property, Plant, equipment</t>
  </si>
  <si>
    <t>Dividends</t>
  </si>
  <si>
    <t>Property, plant and equipment Increase</t>
  </si>
  <si>
    <t>Dividends payable</t>
  </si>
  <si>
    <t>Sales growth rate</t>
  </si>
  <si>
    <t>Depreciation occurs on net property, plant and equipment</t>
  </si>
  <si>
    <t>Rate of Depreciation</t>
  </si>
  <si>
    <t>depreciation</t>
  </si>
  <si>
    <t>Short term debt Ratio</t>
  </si>
  <si>
    <t>Total Assets is less than total liabilities, so we retire the long term debt equal to the difference to balance the sheet</t>
  </si>
  <si>
    <t xml:space="preserve">The total amount retired </t>
  </si>
  <si>
    <t>Free Cash Flow (FCF)</t>
  </si>
  <si>
    <t>Interest</t>
  </si>
  <si>
    <t>Property, equipment, plant</t>
  </si>
  <si>
    <t>Current assets (less cash)</t>
  </si>
  <si>
    <t>current liabilities (less accounts payable)</t>
  </si>
  <si>
    <t xml:space="preserve">Amounts payable to investors </t>
  </si>
  <si>
    <t>Excess amount payable to investors</t>
  </si>
  <si>
    <t xml:space="preserve">Profoma FCF growth </t>
  </si>
  <si>
    <t>Beta Assets</t>
  </si>
  <si>
    <t>Risk free rate</t>
  </si>
  <si>
    <t>Market risk premium</t>
  </si>
  <si>
    <t>Market Asset Value</t>
  </si>
  <si>
    <t>Profoma FCF</t>
  </si>
  <si>
    <t>Question One</t>
  </si>
  <si>
    <t>Contract Name</t>
  </si>
  <si>
    <t>Last Trade Date</t>
  </si>
  <si>
    <t>Strike</t>
  </si>
  <si>
    <t>Last Price</t>
  </si>
  <si>
    <t>Bid</t>
  </si>
  <si>
    <t>Ask</t>
  </si>
  <si>
    <t>Change</t>
  </si>
  <si>
    <t>% Change</t>
  </si>
  <si>
    <t>Volume</t>
  </si>
  <si>
    <t>Open Interest</t>
  </si>
  <si>
    <t>Implied Volatility</t>
  </si>
  <si>
    <t>PFE211008C00035000</t>
  </si>
  <si>
    <t>-</t>
  </si>
  <si>
    <t>PFE211008C00036000</t>
  </si>
  <si>
    <t>PFE211008C00037000</t>
  </si>
  <si>
    <t>PFE211008C00038000</t>
  </si>
  <si>
    <t>PFE211008C00039000</t>
  </si>
  <si>
    <t>PFE211008C00040000</t>
  </si>
  <si>
    <t>PFE211008C00040500</t>
  </si>
  <si>
    <t>PFE211008C00041000</t>
  </si>
  <si>
    <t>PFE211008C00041500</t>
  </si>
  <si>
    <t>PFE211008C00042000</t>
  </si>
  <si>
    <t>PFE211008C00042500</t>
  </si>
  <si>
    <t>PFE211008C00043000</t>
  </si>
  <si>
    <t>PFE211008C00043500</t>
  </si>
  <si>
    <t>PFE211008C00044000</t>
  </si>
  <si>
    <t>PFE211008C00044500</t>
  </si>
  <si>
    <t>PFE211008C00045000</t>
  </si>
  <si>
    <t>PFE211008C00045500</t>
  </si>
  <si>
    <t>PFE211008C00046000</t>
  </si>
  <si>
    <t>PFE211008C00046500</t>
  </si>
  <si>
    <t>PFE211008C00047000</t>
  </si>
  <si>
    <t>PFE211008C00047500</t>
  </si>
  <si>
    <t>PFE211008C00048000</t>
  </si>
  <si>
    <t>PFE211008C00048500</t>
  </si>
  <si>
    <t>PFE211008C00049000</t>
  </si>
  <si>
    <t>PFE211008C00049500</t>
  </si>
  <si>
    <t>PFE211008C00050000</t>
  </si>
  <si>
    <t>PFE211008C00050500</t>
  </si>
  <si>
    <t>PFE211008C00051000</t>
  </si>
  <si>
    <t>PFE211008C00052000</t>
  </si>
  <si>
    <t>PFE211008C00053000</t>
  </si>
  <si>
    <t>PFE211008C00054000</t>
  </si>
  <si>
    <t>PFE211008C00055000</t>
  </si>
  <si>
    <t>PFE211008C00056000</t>
  </si>
  <si>
    <t>PFE211008C00060000</t>
  </si>
  <si>
    <t>PFE211008C00065000</t>
  </si>
  <si>
    <t>PFE211008C00070000</t>
  </si>
  <si>
    <t>PFE211008P00035000</t>
  </si>
  <si>
    <t>PFE211008P00036000</t>
  </si>
  <si>
    <t>PFE211008P00037000</t>
  </si>
  <si>
    <t>PFE211008P00038000</t>
  </si>
  <si>
    <t>PFE211008P00039000</t>
  </si>
  <si>
    <t>PFE211008P00040000</t>
  </si>
  <si>
    <t>PFE211008P00040500</t>
  </si>
  <si>
    <t>PFE211008P00041000</t>
  </si>
  <si>
    <t>PFE211008P00041500</t>
  </si>
  <si>
    <t>PFE211008P00042000</t>
  </si>
  <si>
    <t>PFE211008P00042500</t>
  </si>
  <si>
    <t>PFE211008P00043000</t>
  </si>
  <si>
    <t>PFE211008P00043500</t>
  </si>
  <si>
    <t>PFE211008P00044000</t>
  </si>
  <si>
    <t>PFE211008P00044500</t>
  </si>
  <si>
    <t>PFE211008P00045000</t>
  </si>
  <si>
    <t>PFE211008P00045500</t>
  </si>
  <si>
    <t>PFE211008P00046000</t>
  </si>
  <si>
    <t>PFE211008P00046500</t>
  </si>
  <si>
    <t>PFE211008P00047000</t>
  </si>
  <si>
    <t>PFE211008P00047500</t>
  </si>
  <si>
    <t>PFE211008P00048000</t>
  </si>
  <si>
    <t>PFE211008P00048500</t>
  </si>
  <si>
    <t>PFE211008P00049000</t>
  </si>
  <si>
    <t>PFE211008P00049500</t>
  </si>
  <si>
    <t>PFE211008P00050000</t>
  </si>
  <si>
    <t>PFE211008P00050500</t>
  </si>
  <si>
    <t>PFE211008P00051000</t>
  </si>
  <si>
    <t>PFE211008P00052000</t>
  </si>
  <si>
    <t>PFE211008P00056000</t>
  </si>
  <si>
    <t>PFE211008P00060000</t>
  </si>
  <si>
    <t>2021-01-30 12:14PM EDT</t>
  </si>
  <si>
    <t>2021-01-30 9:49AM EDT</t>
  </si>
  <si>
    <t>2021-02-01 9:39AM EDT</t>
  </si>
  <si>
    <t>2021-02-01 10:41AM EDT</t>
  </si>
  <si>
    <t>2021-02-01 10:05AM EDT</t>
  </si>
  <si>
    <t>2021-02-01 3:46PM EDT</t>
  </si>
  <si>
    <t>2021-02-01 2:19PM EDT</t>
  </si>
  <si>
    <t>2021-02-01 3:45PM EDT</t>
  </si>
  <si>
    <t>2021-02-01 2:13PM EDT</t>
  </si>
  <si>
    <t>2021-02-01 3:57PM EDT</t>
  </si>
  <si>
    <t>2021-02-01 3:59PM EDT</t>
  </si>
  <si>
    <t>2021-02-01 3:58PM EDT</t>
  </si>
  <si>
    <t>2021-03-01 3:03PM EDT</t>
  </si>
  <si>
    <t>2021-02-01 3:10PM EDT</t>
  </si>
  <si>
    <t>2021-02-30 2:30PM EDT</t>
  </si>
  <si>
    <t>2021-02-01 10:01AM EDT</t>
  </si>
  <si>
    <t>2021-02-28 9:55AM EDT</t>
  </si>
  <si>
    <t>2021-02-01 1:11PM EDT</t>
  </si>
  <si>
    <t>2021-02-30 3:55PM EDT</t>
  </si>
  <si>
    <t>2021-02-29 2:22PM EDT</t>
  </si>
  <si>
    <t>2021-02-28 12:37PM EDT</t>
  </si>
  <si>
    <t>2021-02-01 2:43PM EDT</t>
  </si>
  <si>
    <t>2021-02-01 11:25AM EDT</t>
  </si>
  <si>
    <t>2021-02-23 3:45PM EDT</t>
  </si>
  <si>
    <t>2021-02-23 12:10PM EDT</t>
  </si>
  <si>
    <t>2021-02-29 10:08AM EDT</t>
  </si>
  <si>
    <t>2021-02-30 10:00AM EDT</t>
  </si>
  <si>
    <t>2021-02-01 2:57PM EDT</t>
  </si>
  <si>
    <t>2021-02-01 10:21AM EDT</t>
  </si>
  <si>
    <t>2021-02-01 1:44PM EDT</t>
  </si>
  <si>
    <t>2021-02-01 3:35PM EDT</t>
  </si>
  <si>
    <t>2021-02-01 3:37PM EDT</t>
  </si>
  <si>
    <t>2021-02-01 3:53PM EDT</t>
  </si>
  <si>
    <t>2021-02-01 3:56PM EDT</t>
  </si>
  <si>
    <t>2021-02-01 3:43PM EDT</t>
  </si>
  <si>
    <t>2021-02-01 3:49PM EDT</t>
  </si>
  <si>
    <t>2021-02-01 3:50PM EDT</t>
  </si>
  <si>
    <t>2021-02-01 12:39PM EDT</t>
  </si>
  <si>
    <t>2021-01-30 12:22PM EDT</t>
  </si>
  <si>
    <t>2021-01-30 3:37PM EDT</t>
  </si>
  <si>
    <t>2021-01-28 11:00AM EDT</t>
  </si>
  <si>
    <t>2021-01-30 10:15AM EDT</t>
  </si>
  <si>
    <t>2021-01-29 9:36AM EDT</t>
  </si>
  <si>
    <t>2021-01-01 2:01PM EDT</t>
  </si>
  <si>
    <t>2021-01-22 2:08PM EDT</t>
  </si>
  <si>
    <t>2021-01-01 2:19PM EDT</t>
  </si>
  <si>
    <t>2021-01-22 2:09PM EDT</t>
  </si>
  <si>
    <t>2021-01-28 10:23AM EDT</t>
  </si>
  <si>
    <t>2021-01-27 9:31AM EDT</t>
  </si>
  <si>
    <t>2021-01-22 12:40PM EDT</t>
  </si>
  <si>
    <t>2021-02-01 9:50AM EDT</t>
  </si>
  <si>
    <t>c</t>
  </si>
  <si>
    <t>Spread betting:  a derivative price strategy, in which participants do not own the underlying asset they bet on, such as a stock or commodity. Rather, spread bettors simply speculate on whether the asset's price will rise or fall, using the prices offered to them by a broker.</t>
  </si>
  <si>
    <t>b</t>
  </si>
  <si>
    <t>Net price</t>
  </si>
  <si>
    <t>Question one (b)</t>
  </si>
  <si>
    <t>Question one, C</t>
  </si>
  <si>
    <t>Question one (d)</t>
  </si>
  <si>
    <t>Question one ,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</si>
</sst>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0" applyFont="1"/>
    <xf numFmtId="9" fontId="0" fillId="0" borderId="0" xfId="2" applyFont="1"/>
    <xf numFmtId="44" fontId="0" fillId="0" borderId="6" xfId="1" applyFont="1" applyBorder="1"/>
    <xf numFmtId="44" fontId="0" fillId="0" borderId="7" xfId="1" applyFont="1" applyBorder="1"/>
    <xf numFmtId="44" fontId="0" fillId="0" borderId="8" xfId="1" applyFont="1" applyBorder="1"/>
    <xf numFmtId="44" fontId="0" fillId="0" borderId="1" xfId="1" applyFont="1" applyBorder="1"/>
    <xf numFmtId="44" fontId="0" fillId="0" borderId="0" xfId="1" applyFont="1"/>
    <xf numFmtId="0" fontId="0" fillId="0" borderId="0" xfId="0" applyBorder="1"/>
    <xf numFmtId="0" fontId="2" fillId="0" borderId="0" xfId="0" applyFont="1" applyBorder="1" applyAlignment="1"/>
    <xf numFmtId="0" fontId="3" fillId="0" borderId="0" xfId="0" applyFont="1"/>
    <xf numFmtId="9" fontId="0" fillId="0" borderId="6" xfId="2" applyFont="1" applyBorder="1"/>
    <xf numFmtId="9" fontId="0" fillId="0" borderId="7" xfId="2" applyFont="1" applyBorder="1"/>
    <xf numFmtId="9" fontId="0" fillId="0" borderId="8" xfId="2" applyFont="1" applyBorder="1"/>
    <xf numFmtId="9" fontId="0" fillId="0" borderId="1" xfId="2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44" fontId="0" fillId="2" borderId="1" xfId="1" applyFont="1" applyFill="1" applyBorder="1"/>
    <xf numFmtId="44" fontId="0" fillId="3" borderId="6" xfId="1" applyFont="1" applyFill="1" applyBorder="1"/>
    <xf numFmtId="0" fontId="2" fillId="0" borderId="0" xfId="0" applyFont="1" applyAlignment="1">
      <alignment horizontal="center"/>
    </xf>
    <xf numFmtId="0" fontId="0" fillId="0" borderId="0" xfId="0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44" fontId="2" fillId="0" borderId="0" xfId="1" applyFont="1" applyBorder="1" applyAlignment="1">
      <alignment horizontal="center"/>
    </xf>
    <xf numFmtId="44" fontId="0" fillId="0" borderId="0" xfId="1" applyFont="1" applyBorder="1" applyAlignment="1">
      <alignment vertical="center" wrapText="1"/>
    </xf>
    <xf numFmtId="44" fontId="0" fillId="0" borderId="11" xfId="1" applyFont="1" applyBorder="1" applyAlignment="1">
      <alignment vertical="center" wrapText="1"/>
    </xf>
    <xf numFmtId="0" fontId="0" fillId="0" borderId="0" xfId="0" applyAlignment="1">
      <alignment horizontal="center" wrapText="1"/>
    </xf>
    <xf numFmtId="44" fontId="0" fillId="0" borderId="0" xfId="0" applyNumberFormat="1"/>
    <xf numFmtId="0" fontId="0" fillId="0" borderId="11" xfId="0" applyBorder="1"/>
    <xf numFmtId="0" fontId="0" fillId="0" borderId="0" xfId="0" applyFill="1" applyBorder="1" applyAlignment="1">
      <alignment vertical="center" wrapText="1"/>
    </xf>
    <xf numFmtId="0" fontId="0" fillId="0" borderId="0" xfId="0" applyFont="1"/>
    <xf numFmtId="44" fontId="0" fillId="0" borderId="0" xfId="0" applyNumberFormat="1" applyFont="1" applyBorder="1" applyAlignment="1"/>
    <xf numFmtId="44" fontId="0" fillId="0" borderId="11" xfId="1" applyFont="1" applyBorder="1"/>
    <xf numFmtId="44" fontId="0" fillId="0" borderId="11" xfId="0" applyNumberFormat="1" applyBorder="1"/>
    <xf numFmtId="44" fontId="0" fillId="0" borderId="11" xfId="0" applyNumberFormat="1" applyFont="1" applyBorder="1" applyAlignment="1"/>
    <xf numFmtId="0" fontId="0" fillId="3" borderId="0" xfId="0" applyFill="1"/>
    <xf numFmtId="44" fontId="0" fillId="3" borderId="0" xfId="0" applyNumberFormat="1" applyFill="1"/>
    <xf numFmtId="0" fontId="4" fillId="0" borderId="1" xfId="0" applyFont="1" applyBorder="1"/>
    <xf numFmtId="0" fontId="5" fillId="0" borderId="0" xfId="0" applyFont="1"/>
    <xf numFmtId="10" fontId="5" fillId="0" borderId="0" xfId="0" applyNumberFormat="1" applyFont="1"/>
    <xf numFmtId="3" fontId="5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Fill="1"/>
    <xf numFmtId="44" fontId="0" fillId="0" borderId="0" xfId="0" applyNumberForma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6692-456F-425C-9C6D-FDA1BE9F1410}">
  <dimension ref="B1:G33"/>
  <sheetViews>
    <sheetView workbookViewId="0">
      <selection activeCell="F20" sqref="F20"/>
    </sheetView>
  </sheetViews>
  <sheetFormatPr defaultRowHeight="15" x14ac:dyDescent="0.25"/>
  <cols>
    <col min="2" max="2" width="38.28515625" customWidth="1"/>
    <col min="3" max="3" width="16.5703125" customWidth="1"/>
    <col min="4" max="4" width="28.85546875" customWidth="1"/>
    <col min="5" max="5" width="29.85546875" customWidth="1"/>
    <col min="6" max="6" width="31.7109375" customWidth="1"/>
    <col min="7" max="7" width="32.5703125" customWidth="1"/>
    <col min="8" max="8" width="29.140625" customWidth="1"/>
    <col min="9" max="9" width="18.42578125" customWidth="1"/>
  </cols>
  <sheetData>
    <row r="1" spans="2:7" x14ac:dyDescent="0.25">
      <c r="B1" s="51" t="s">
        <v>81</v>
      </c>
      <c r="C1" s="51"/>
      <c r="D1" s="51"/>
      <c r="E1" s="51"/>
      <c r="F1" s="51"/>
    </row>
    <row r="2" spans="2:7" x14ac:dyDescent="0.25">
      <c r="B2" s="51" t="s">
        <v>12</v>
      </c>
      <c r="C2" s="51"/>
      <c r="E2" s="25" t="s">
        <v>49</v>
      </c>
    </row>
    <row r="3" spans="2:7" x14ac:dyDescent="0.25">
      <c r="B3" s="52" t="s">
        <v>51</v>
      </c>
      <c r="C3" s="52"/>
      <c r="D3" s="7" t="s">
        <v>33</v>
      </c>
      <c r="E3" s="7" t="s">
        <v>50</v>
      </c>
    </row>
    <row r="4" spans="2:7" x14ac:dyDescent="0.25">
      <c r="B4" s="1" t="s">
        <v>0</v>
      </c>
      <c r="C4" s="9">
        <v>53700</v>
      </c>
      <c r="D4" s="17">
        <f>C4/$C$4</f>
        <v>1</v>
      </c>
      <c r="E4" s="9">
        <f>(1 + C17) *C4</f>
        <v>56385</v>
      </c>
      <c r="F4" s="16" t="s">
        <v>13</v>
      </c>
    </row>
    <row r="5" spans="2:7" ht="18.75" customHeight="1" x14ac:dyDescent="0.25">
      <c r="B5" s="2" t="s">
        <v>1</v>
      </c>
      <c r="C5" s="10">
        <v>9600</v>
      </c>
      <c r="D5" s="18">
        <f t="shared" ref="D5:D15" si="0">C5/$C$4</f>
        <v>0.1787709497206704</v>
      </c>
      <c r="E5" s="10">
        <f>D5 * $E$4</f>
        <v>10080</v>
      </c>
      <c r="F5" t="s">
        <v>34</v>
      </c>
      <c r="G5" s="5" t="s">
        <v>37</v>
      </c>
    </row>
    <row r="6" spans="2:7" x14ac:dyDescent="0.25">
      <c r="B6" s="2" t="s">
        <v>2</v>
      </c>
      <c r="C6" s="10">
        <v>1500</v>
      </c>
      <c r="D6" s="18">
        <f>C6/$G$8</f>
        <v>0.1079136690647482</v>
      </c>
      <c r="E6" s="10">
        <f t="shared" ref="E6" si="1">D6 * $E$4</f>
        <v>6084.7122302158268</v>
      </c>
      <c r="F6" t="s">
        <v>14</v>
      </c>
    </row>
    <row r="7" spans="2:7" x14ac:dyDescent="0.25">
      <c r="B7" s="3" t="s">
        <v>3</v>
      </c>
      <c r="C7" s="11">
        <v>4900</v>
      </c>
      <c r="D7" s="19">
        <f>$C$7/$G$9</f>
        <v>4.1952054794520549E-2</v>
      </c>
      <c r="E7" s="11">
        <f>D7 * $E$4</f>
        <v>2365.4666095890411</v>
      </c>
      <c r="F7" s="50" t="s">
        <v>36</v>
      </c>
      <c r="G7" s="50"/>
    </row>
    <row r="8" spans="2:7" x14ac:dyDescent="0.25">
      <c r="B8" s="1" t="s">
        <v>4</v>
      </c>
      <c r="C8" s="9">
        <v>37700</v>
      </c>
      <c r="D8" s="17">
        <f t="shared" si="0"/>
        <v>0.702048417132216</v>
      </c>
      <c r="E8" s="24">
        <f>E4 - (E5+E6+E7)</f>
        <v>37854.821160195133</v>
      </c>
      <c r="F8" t="s">
        <v>35</v>
      </c>
      <c r="G8" s="6">
        <v>13900</v>
      </c>
    </row>
    <row r="9" spans="2:7" x14ac:dyDescent="0.25">
      <c r="B9" s="2" t="s">
        <v>5</v>
      </c>
      <c r="C9" s="10">
        <v>14400</v>
      </c>
      <c r="D9" s="18">
        <f t="shared" si="0"/>
        <v>0.26815642458100558</v>
      </c>
      <c r="E9" s="10">
        <f>C9</f>
        <v>14400</v>
      </c>
      <c r="F9" t="s">
        <v>31</v>
      </c>
      <c r="G9" s="6">
        <v>116800</v>
      </c>
    </row>
    <row r="10" spans="2:7" x14ac:dyDescent="0.25">
      <c r="B10" s="2" t="s">
        <v>6</v>
      </c>
      <c r="C10" s="10">
        <v>8000</v>
      </c>
      <c r="D10" s="18">
        <f t="shared" si="0"/>
        <v>0.148975791433892</v>
      </c>
      <c r="E10" s="10">
        <f>C10</f>
        <v>8000</v>
      </c>
      <c r="F10" t="s">
        <v>32</v>
      </c>
      <c r="G10">
        <v>69700</v>
      </c>
    </row>
    <row r="11" spans="2:7" x14ac:dyDescent="0.25">
      <c r="B11" s="2" t="s">
        <v>7</v>
      </c>
      <c r="C11" s="10">
        <v>2100</v>
      </c>
      <c r="D11" s="18">
        <f t="shared" si="0"/>
        <v>3.9106145251396648E-2</v>
      </c>
      <c r="E11" s="10">
        <f>C11</f>
        <v>2100</v>
      </c>
    </row>
    <row r="12" spans="2:7" x14ac:dyDescent="0.25">
      <c r="B12" s="3" t="s">
        <v>8</v>
      </c>
      <c r="C12" s="11">
        <v>1300</v>
      </c>
      <c r="D12" s="19">
        <f t="shared" si="0"/>
        <v>2.4208566108007448E-2</v>
      </c>
      <c r="E12" s="11">
        <f>C12</f>
        <v>1300</v>
      </c>
    </row>
    <row r="13" spans="2:7" x14ac:dyDescent="0.25">
      <c r="B13" s="1" t="s">
        <v>9</v>
      </c>
      <c r="C13" s="9">
        <v>11900</v>
      </c>
      <c r="D13" s="17">
        <f t="shared" si="0"/>
        <v>0.22160148975791433</v>
      </c>
      <c r="E13" s="24">
        <f>E8-(E9+E10+E11+E12)</f>
        <v>12054.821160195133</v>
      </c>
    </row>
    <row r="14" spans="2:7" x14ac:dyDescent="0.25">
      <c r="B14" s="3" t="s">
        <v>10</v>
      </c>
      <c r="C14" s="11">
        <v>700</v>
      </c>
      <c r="D14" s="19">
        <f>C14/C13</f>
        <v>5.8823529411764705E-2</v>
      </c>
      <c r="E14" s="11">
        <f>D14 * E13</f>
        <v>709.107127070302</v>
      </c>
    </row>
    <row r="15" spans="2:7" x14ac:dyDescent="0.25">
      <c r="B15" s="4" t="s">
        <v>11</v>
      </c>
      <c r="C15" s="12">
        <v>11200</v>
      </c>
      <c r="D15" s="20">
        <f t="shared" si="0"/>
        <v>0.20856610800744879</v>
      </c>
      <c r="E15" s="23">
        <f>E13-E14</f>
        <v>11345.714033124832</v>
      </c>
    </row>
    <row r="17" spans="2:3" x14ac:dyDescent="0.25">
      <c r="B17" t="s">
        <v>38</v>
      </c>
      <c r="C17" s="8">
        <v>0.05</v>
      </c>
    </row>
    <row r="18" spans="2:3" ht="18" customHeight="1" x14ac:dyDescent="0.25">
      <c r="B18" t="s">
        <v>13</v>
      </c>
    </row>
    <row r="19" spans="2:3" ht="43.5" customHeight="1" x14ac:dyDescent="0.25">
      <c r="B19" s="5" t="s">
        <v>46</v>
      </c>
    </row>
    <row r="20" spans="2:3" ht="44.25" customHeight="1" x14ac:dyDescent="0.25">
      <c r="B20" s="22" t="s">
        <v>42</v>
      </c>
      <c r="C20" s="15"/>
    </row>
    <row r="21" spans="2:3" ht="22.5" customHeight="1" x14ac:dyDescent="0.25">
      <c r="B21" s="21" t="s">
        <v>43</v>
      </c>
      <c r="C21" s="15"/>
    </row>
    <row r="22" spans="2:3" ht="21" customHeight="1" x14ac:dyDescent="0.25">
      <c r="B22" s="21" t="s">
        <v>44</v>
      </c>
      <c r="C22" s="15"/>
    </row>
    <row r="23" spans="2:3" x14ac:dyDescent="0.25">
      <c r="B23" s="21" t="s">
        <v>45</v>
      </c>
      <c r="C23" s="15"/>
    </row>
    <row r="24" spans="2:3" ht="44.25" customHeight="1" x14ac:dyDescent="0.25">
      <c r="B24" s="22" t="s">
        <v>47</v>
      </c>
      <c r="C24" s="15"/>
    </row>
    <row r="25" spans="2:3" ht="47.25" customHeight="1" x14ac:dyDescent="0.25">
      <c r="B25" s="22" t="s">
        <v>48</v>
      </c>
      <c r="C25" s="15"/>
    </row>
    <row r="26" spans="2:3" ht="20.25" customHeight="1" x14ac:dyDescent="0.25">
      <c r="B26" s="15"/>
      <c r="C26" s="15"/>
    </row>
    <row r="27" spans="2:3" x14ac:dyDescent="0.25">
      <c r="B27" s="15"/>
      <c r="C27" s="15"/>
    </row>
    <row r="28" spans="2:3" x14ac:dyDescent="0.25">
      <c r="B28" s="15"/>
      <c r="C28" s="15"/>
    </row>
    <row r="29" spans="2:3" x14ac:dyDescent="0.25">
      <c r="B29" s="15"/>
      <c r="C29" s="15"/>
    </row>
    <row r="30" spans="2:3" x14ac:dyDescent="0.25">
      <c r="B30" s="15"/>
      <c r="C30" s="15"/>
    </row>
    <row r="31" spans="2:3" x14ac:dyDescent="0.25">
      <c r="B31" s="15"/>
      <c r="C31" s="15"/>
    </row>
    <row r="32" spans="2:3" x14ac:dyDescent="0.25">
      <c r="B32" s="15"/>
      <c r="C32" s="15"/>
    </row>
    <row r="33" spans="2:3" x14ac:dyDescent="0.25">
      <c r="B33" s="15"/>
      <c r="C33" s="15"/>
    </row>
  </sheetData>
  <mergeCells count="4">
    <mergeCell ref="F7:G7"/>
    <mergeCell ref="B2:C2"/>
    <mergeCell ref="B3:C3"/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89A6-D5F3-4ADD-A116-1DC55F71A415}">
  <dimension ref="B1:F63"/>
  <sheetViews>
    <sheetView tabSelected="1" topLeftCell="A51" workbookViewId="0">
      <selection activeCell="B56" sqref="B56"/>
    </sheetView>
  </sheetViews>
  <sheetFormatPr defaultRowHeight="15" x14ac:dyDescent="0.25"/>
  <cols>
    <col min="2" max="2" width="38.7109375" customWidth="1"/>
    <col min="3" max="3" width="14.42578125" customWidth="1"/>
    <col min="4" max="4" width="14.140625" customWidth="1"/>
    <col min="5" max="5" width="32.5703125" customWidth="1"/>
    <col min="6" max="6" width="17.5703125" customWidth="1"/>
  </cols>
  <sheetData>
    <row r="1" spans="2:6" x14ac:dyDescent="0.25">
      <c r="B1" s="51" t="s">
        <v>216</v>
      </c>
      <c r="C1" s="51"/>
      <c r="D1" s="51"/>
      <c r="E1" s="51"/>
    </row>
    <row r="3" spans="2:6" x14ac:dyDescent="0.25">
      <c r="B3" t="s">
        <v>13</v>
      </c>
    </row>
    <row r="4" spans="2:6" ht="30.75" customHeight="1" x14ac:dyDescent="0.25">
      <c r="B4" s="34" t="s">
        <v>39</v>
      </c>
      <c r="C4" s="34"/>
    </row>
    <row r="5" spans="2:6" x14ac:dyDescent="0.25">
      <c r="B5" t="s">
        <v>40</v>
      </c>
      <c r="C5" t="s">
        <v>41</v>
      </c>
    </row>
    <row r="6" spans="2:6" x14ac:dyDescent="0.25">
      <c r="B6" t="s">
        <v>61</v>
      </c>
      <c r="C6" s="8">
        <v>0.05</v>
      </c>
    </row>
    <row r="7" spans="2:6" x14ac:dyDescent="0.25">
      <c r="B7" t="s">
        <v>59</v>
      </c>
      <c r="C7" s="13">
        <v>6000</v>
      </c>
    </row>
    <row r="8" spans="2:6" x14ac:dyDescent="0.25">
      <c r="B8" t="s">
        <v>60</v>
      </c>
      <c r="C8" s="13">
        <v>12000</v>
      </c>
    </row>
    <row r="9" spans="2:6" ht="30" x14ac:dyDescent="0.25">
      <c r="B9" s="5" t="s">
        <v>62</v>
      </c>
    </row>
    <row r="10" spans="2:6" x14ac:dyDescent="0.25">
      <c r="B10" t="s">
        <v>63</v>
      </c>
      <c r="C10" s="8">
        <f>(13900 - 13400)/13900</f>
        <v>3.5971223021582732E-2</v>
      </c>
    </row>
    <row r="11" spans="2:6" x14ac:dyDescent="0.25">
      <c r="B11" t="s">
        <v>65</v>
      </c>
      <c r="C11" s="8">
        <f>C27/'Question One a'!C5</f>
        <v>0.91666666666666663</v>
      </c>
    </row>
    <row r="13" spans="2:6" x14ac:dyDescent="0.25">
      <c r="B13" s="51" t="s">
        <v>29</v>
      </c>
      <c r="C13" s="51"/>
      <c r="E13" s="51" t="s">
        <v>54</v>
      </c>
      <c r="F13" s="51"/>
    </row>
    <row r="14" spans="2:6" ht="15.75" thickBot="1" x14ac:dyDescent="0.3">
      <c r="B14" s="53" t="s">
        <v>30</v>
      </c>
      <c r="C14" s="53"/>
      <c r="E14" s="52" t="s">
        <v>50</v>
      </c>
      <c r="F14" s="52"/>
    </row>
    <row r="15" spans="2:6" ht="19.5" customHeight="1" x14ac:dyDescent="0.25">
      <c r="B15" s="28" t="s">
        <v>52</v>
      </c>
      <c r="C15" s="31"/>
      <c r="E15" s="7" t="s">
        <v>52</v>
      </c>
      <c r="F15" s="38"/>
    </row>
    <row r="16" spans="2:6" ht="17.25" customHeight="1" x14ac:dyDescent="0.25">
      <c r="B16" t="s">
        <v>15</v>
      </c>
      <c r="C16" s="32">
        <v>18800</v>
      </c>
      <c r="E16" t="s">
        <v>15</v>
      </c>
      <c r="F16" s="13">
        <f>C16 * (1 + $C$6)</f>
        <v>19740</v>
      </c>
    </row>
    <row r="17" spans="2:6" ht="13.5" customHeight="1" x14ac:dyDescent="0.25">
      <c r="B17" s="5" t="s">
        <v>17</v>
      </c>
      <c r="C17" s="32">
        <v>8000</v>
      </c>
      <c r="D17" s="34"/>
      <c r="E17" t="s">
        <v>17</v>
      </c>
      <c r="F17" s="13">
        <f>C17 * (1 + $C$6)</f>
        <v>8400</v>
      </c>
    </row>
    <row r="18" spans="2:6" x14ac:dyDescent="0.25">
      <c r="B18" t="s">
        <v>19</v>
      </c>
      <c r="C18" s="32">
        <v>7500</v>
      </c>
      <c r="E18" t="s">
        <v>19</v>
      </c>
      <c r="F18" s="13">
        <f>C18 * (1 + $C$6)</f>
        <v>7875</v>
      </c>
    </row>
    <row r="19" spans="2:6" x14ac:dyDescent="0.25">
      <c r="B19" s="14" t="s">
        <v>21</v>
      </c>
      <c r="C19" s="32">
        <v>15600</v>
      </c>
      <c r="E19" t="s">
        <v>21</v>
      </c>
      <c r="F19" s="13">
        <f>C19</f>
        <v>15600</v>
      </c>
    </row>
    <row r="20" spans="2:6" ht="16.5" customHeight="1" x14ac:dyDescent="0.25">
      <c r="B20" s="36" t="s">
        <v>22</v>
      </c>
      <c r="C20" s="33">
        <v>49900</v>
      </c>
      <c r="D20" s="27"/>
      <c r="E20" s="36" t="s">
        <v>22</v>
      </c>
      <c r="F20" s="42">
        <f>SUM(F16:F19)</f>
        <v>51615</v>
      </c>
    </row>
    <row r="21" spans="2:6" ht="15" customHeight="1" x14ac:dyDescent="0.25">
      <c r="B21" s="26" t="s">
        <v>55</v>
      </c>
      <c r="C21" s="32">
        <v>13400</v>
      </c>
      <c r="D21" s="15"/>
      <c r="E21" s="21" t="s">
        <v>57</v>
      </c>
      <c r="F21" s="39">
        <f>C21  - (C21 *  C10) + $C$7</f>
        <v>18917.98561151079</v>
      </c>
    </row>
    <row r="22" spans="2:6" x14ac:dyDescent="0.25">
      <c r="B22" s="26" t="s">
        <v>56</v>
      </c>
      <c r="C22" s="32">
        <v>96100</v>
      </c>
      <c r="D22" s="15"/>
      <c r="E22" t="s">
        <v>56</v>
      </c>
      <c r="F22" s="39">
        <f>C22</f>
        <v>96100</v>
      </c>
    </row>
    <row r="23" spans="2:6" ht="15" customHeight="1" x14ac:dyDescent="0.25">
      <c r="B23" s="29" t="s">
        <v>25</v>
      </c>
      <c r="C23" s="41">
        <v>159400</v>
      </c>
      <c r="E23" s="36" t="s">
        <v>25</v>
      </c>
      <c r="F23" s="40">
        <f>SUM(F20:F22)</f>
        <v>166632.98561151078</v>
      </c>
    </row>
    <row r="24" spans="2:6" ht="18.75" customHeight="1" x14ac:dyDescent="0.25">
      <c r="C24" s="13"/>
      <c r="F24" s="38"/>
    </row>
    <row r="25" spans="2:6" ht="19.5" customHeight="1" x14ac:dyDescent="0.25">
      <c r="B25" s="7" t="s">
        <v>53</v>
      </c>
      <c r="C25" s="13"/>
      <c r="E25" s="7" t="s">
        <v>53</v>
      </c>
      <c r="F25" s="13"/>
    </row>
    <row r="26" spans="2:6" ht="18" customHeight="1" x14ac:dyDescent="0.25">
      <c r="B26" s="26" t="s">
        <v>16</v>
      </c>
      <c r="C26" s="32">
        <v>4700</v>
      </c>
      <c r="E26" s="26" t="s">
        <v>16</v>
      </c>
      <c r="F26" s="13">
        <f>C26 * (1 + $C$6)</f>
        <v>4935</v>
      </c>
    </row>
    <row r="27" spans="2:6" x14ac:dyDescent="0.25">
      <c r="B27" s="26" t="s">
        <v>18</v>
      </c>
      <c r="C27" s="32">
        <v>8800</v>
      </c>
      <c r="E27" s="26" t="s">
        <v>18</v>
      </c>
      <c r="F27" s="13">
        <f>C11*C27</f>
        <v>8066.6666666666661</v>
      </c>
    </row>
    <row r="28" spans="2:6" x14ac:dyDescent="0.25">
      <c r="B28" s="26" t="s">
        <v>20</v>
      </c>
      <c r="C28" s="32">
        <v>18400</v>
      </c>
      <c r="E28" s="26" t="s">
        <v>20</v>
      </c>
      <c r="F28" s="13">
        <f>C28</f>
        <v>18400</v>
      </c>
    </row>
    <row r="29" spans="2:6" ht="22.5" customHeight="1" x14ac:dyDescent="0.25">
      <c r="B29" s="30" t="s">
        <v>23</v>
      </c>
      <c r="C29" s="33">
        <v>31900</v>
      </c>
      <c r="E29" s="30" t="s">
        <v>23</v>
      </c>
      <c r="F29" s="40">
        <f>SUM(F26:F28)</f>
        <v>31401.666666666664</v>
      </c>
    </row>
    <row r="30" spans="2:6" x14ac:dyDescent="0.25">
      <c r="B30" s="26" t="s">
        <v>24</v>
      </c>
      <c r="C30" s="32">
        <v>63800</v>
      </c>
      <c r="E30" s="37" t="s">
        <v>58</v>
      </c>
      <c r="F30" s="13">
        <f>C8</f>
        <v>12000</v>
      </c>
    </row>
    <row r="31" spans="2:6" x14ac:dyDescent="0.25">
      <c r="B31" s="26" t="s">
        <v>26</v>
      </c>
      <c r="C31" s="32">
        <v>95700</v>
      </c>
      <c r="E31" s="37" t="s">
        <v>64</v>
      </c>
      <c r="F31" s="13">
        <f>C21-(F21-C7)</f>
        <v>482.01438848920952</v>
      </c>
    </row>
    <row r="32" spans="2:6" x14ac:dyDescent="0.25">
      <c r="B32" s="26" t="s">
        <v>27</v>
      </c>
      <c r="C32" s="32">
        <v>63700</v>
      </c>
      <c r="E32" s="26" t="s">
        <v>24</v>
      </c>
      <c r="F32" s="13">
        <f>C30 -4750.69</f>
        <v>59049.31</v>
      </c>
    </row>
    <row r="33" spans="2:6" x14ac:dyDescent="0.25">
      <c r="B33" s="30" t="s">
        <v>28</v>
      </c>
      <c r="C33" s="33">
        <v>159400</v>
      </c>
      <c r="E33" s="30" t="s">
        <v>26</v>
      </c>
      <c r="F33" s="40">
        <f>SUM(F29:F32)</f>
        <v>102932.99105515587</v>
      </c>
    </row>
    <row r="34" spans="2:6" x14ac:dyDescent="0.25">
      <c r="E34" s="26" t="s">
        <v>27</v>
      </c>
      <c r="F34" s="13">
        <f>C32</f>
        <v>63700</v>
      </c>
    </row>
    <row r="35" spans="2:6" x14ac:dyDescent="0.25">
      <c r="E35" s="30" t="s">
        <v>28</v>
      </c>
      <c r="F35" s="40">
        <f>SUM(F33:F34)</f>
        <v>166632.99105515587</v>
      </c>
    </row>
    <row r="37" spans="2:6" ht="18.75" customHeight="1" x14ac:dyDescent="0.25">
      <c r="E37" s="37"/>
      <c r="F37" s="35"/>
    </row>
    <row r="38" spans="2:6" ht="60" x14ac:dyDescent="0.25">
      <c r="E38" s="5" t="s">
        <v>66</v>
      </c>
    </row>
    <row r="39" spans="2:6" x14ac:dyDescent="0.25">
      <c r="E39" s="37" t="s">
        <v>67</v>
      </c>
      <c r="F39" s="13">
        <v>4750.6899999999996</v>
      </c>
    </row>
    <row r="40" spans="2:6" x14ac:dyDescent="0.25">
      <c r="E40" s="37"/>
      <c r="F40" s="13"/>
    </row>
    <row r="41" spans="2:6" x14ac:dyDescent="0.25">
      <c r="B41" s="51" t="s">
        <v>217</v>
      </c>
      <c r="C41" s="51"/>
      <c r="D41" s="51"/>
      <c r="E41" s="51"/>
      <c r="F41" s="51"/>
    </row>
    <row r="42" spans="2:6" x14ac:dyDescent="0.25">
      <c r="B42" t="s">
        <v>11</v>
      </c>
      <c r="C42" s="35">
        <f>'Question One a'!E15</f>
        <v>11345.714033124832</v>
      </c>
    </row>
    <row r="43" spans="2:6" x14ac:dyDescent="0.25">
      <c r="B43" t="s">
        <v>69</v>
      </c>
      <c r="C43" s="35">
        <f>'Question One a'!E12</f>
        <v>1300</v>
      </c>
    </row>
    <row r="44" spans="2:6" x14ac:dyDescent="0.25">
      <c r="B44" t="s">
        <v>2</v>
      </c>
      <c r="C44" s="35">
        <f>'Question One a'!E6</f>
        <v>6084.7122302158268</v>
      </c>
    </row>
    <row r="45" spans="2:6" x14ac:dyDescent="0.25">
      <c r="B45" t="s">
        <v>3</v>
      </c>
      <c r="C45" s="35">
        <f>'Question One a'!E7</f>
        <v>2365.4666095890411</v>
      </c>
    </row>
    <row r="46" spans="2:6" x14ac:dyDescent="0.25">
      <c r="B46" t="s">
        <v>70</v>
      </c>
      <c r="C46" s="35">
        <f>C7</f>
        <v>6000</v>
      </c>
    </row>
    <row r="47" spans="2:6" x14ac:dyDescent="0.25">
      <c r="B47" t="s">
        <v>71</v>
      </c>
      <c r="C47" s="35">
        <f>F20-F16</f>
        <v>31875</v>
      </c>
    </row>
    <row r="48" spans="2:6" x14ac:dyDescent="0.25">
      <c r="B48" t="s">
        <v>72</v>
      </c>
      <c r="C48" s="35">
        <f>F29-F26</f>
        <v>26466.666666666664</v>
      </c>
    </row>
    <row r="49" spans="2:6" x14ac:dyDescent="0.25">
      <c r="B49" s="43" t="s">
        <v>68</v>
      </c>
      <c r="C49" s="44">
        <f>('Question One a'!E15+'Question One a'!E12+'Question One a'!E6+'Question One a'!E7)-'Question one b,c,d,e'!C7-(('Question one b,c,d,e'!F20-'Question one b,c,d,e'!F16)-('Question one b,c,d,e'!F29-'Question one b,c,d,e'!F26))</f>
        <v>9687.5595395963646</v>
      </c>
    </row>
    <row r="50" spans="2:6" x14ac:dyDescent="0.25">
      <c r="B50" s="55"/>
      <c r="C50" s="56"/>
    </row>
    <row r="51" spans="2:6" x14ac:dyDescent="0.25">
      <c r="B51" s="51" t="s">
        <v>218</v>
      </c>
      <c r="C51" s="51"/>
      <c r="D51" s="51"/>
      <c r="E51" s="51"/>
      <c r="F51" s="51"/>
    </row>
    <row r="52" spans="2:6" x14ac:dyDescent="0.25">
      <c r="B52" t="s">
        <v>73</v>
      </c>
      <c r="C52" s="35">
        <f>C8+'Question One a'!E12</f>
        <v>13300</v>
      </c>
    </row>
    <row r="53" spans="2:6" x14ac:dyDescent="0.25">
      <c r="B53" t="s">
        <v>74</v>
      </c>
      <c r="C53" s="35">
        <f>C52-C49</f>
        <v>3612.4404604036354</v>
      </c>
    </row>
    <row r="55" spans="2:6" x14ac:dyDescent="0.25">
      <c r="B55" s="51" t="s">
        <v>219</v>
      </c>
      <c r="C55" s="51"/>
      <c r="D55" s="51"/>
      <c r="E55" s="51"/>
      <c r="F55" s="51"/>
    </row>
    <row r="56" spans="2:6" x14ac:dyDescent="0.25">
      <c r="B56" t="s">
        <v>75</v>
      </c>
      <c r="C56" s="8">
        <v>0.02</v>
      </c>
      <c r="D56" s="35">
        <f>C56*C49</f>
        <v>193.75119079192729</v>
      </c>
    </row>
    <row r="57" spans="2:6" x14ac:dyDescent="0.25">
      <c r="B57" t="s">
        <v>80</v>
      </c>
      <c r="C57" s="13">
        <f>(1 + C56) *C49</f>
        <v>9881.3107303882916</v>
      </c>
      <c r="D57" s="35"/>
    </row>
    <row r="58" spans="2:6" x14ac:dyDescent="0.25">
      <c r="B58" t="s">
        <v>76</v>
      </c>
      <c r="C58" s="8">
        <v>0.45</v>
      </c>
      <c r="D58" s="35">
        <f>C58*C57</f>
        <v>4446.5898286747315</v>
      </c>
    </row>
    <row r="59" spans="2:6" x14ac:dyDescent="0.25">
      <c r="B59" t="s">
        <v>77</v>
      </c>
      <c r="C59" s="8">
        <v>2.1999999999999999E-2</v>
      </c>
      <c r="D59" s="35">
        <f>C59*C57</f>
        <v>217.38883606854239</v>
      </c>
    </row>
    <row r="60" spans="2:6" x14ac:dyDescent="0.25">
      <c r="B60" t="s">
        <v>78</v>
      </c>
      <c r="C60" s="8">
        <v>0.05</v>
      </c>
      <c r="D60" s="35">
        <f>C60*C57</f>
        <v>494.06553651941459</v>
      </c>
    </row>
    <row r="61" spans="2:6" x14ac:dyDescent="0.25">
      <c r="C61" s="8"/>
    </row>
    <row r="62" spans="2:6" x14ac:dyDescent="0.25">
      <c r="C62" s="8"/>
    </row>
    <row r="63" spans="2:6" x14ac:dyDescent="0.25">
      <c r="B63" s="43" t="s">
        <v>79</v>
      </c>
      <c r="C63" s="44">
        <f>(D60*D58)+D59</f>
        <v>2197124.1782220216</v>
      </c>
    </row>
  </sheetData>
  <mergeCells count="8">
    <mergeCell ref="B41:F41"/>
    <mergeCell ref="B51:F51"/>
    <mergeCell ref="B55:F55"/>
    <mergeCell ref="B14:C14"/>
    <mergeCell ref="E13:F13"/>
    <mergeCell ref="E14:F14"/>
    <mergeCell ref="B13:C13"/>
    <mergeCell ref="B1:E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779F3-7CB8-4E96-9B44-1A565D02ACC6}">
  <dimension ref="A1:L82"/>
  <sheetViews>
    <sheetView topLeftCell="A57" workbookViewId="0">
      <selection activeCell="E77" sqref="E77"/>
    </sheetView>
  </sheetViews>
  <sheetFormatPr defaultColWidth="23.140625" defaultRowHeight="15" x14ac:dyDescent="0.25"/>
  <cols>
    <col min="1" max="16384" width="23.140625" style="46"/>
  </cols>
  <sheetData>
    <row r="1" spans="1:12" ht="15.75" x14ac:dyDescent="0.25">
      <c r="A1" s="45" t="s">
        <v>82</v>
      </c>
      <c r="B1" s="45" t="s">
        <v>83</v>
      </c>
      <c r="C1" s="45" t="s">
        <v>84</v>
      </c>
      <c r="D1" s="45" t="s">
        <v>85</v>
      </c>
      <c r="E1" s="45" t="s">
        <v>86</v>
      </c>
      <c r="F1" s="45" t="s">
        <v>87</v>
      </c>
      <c r="G1" s="45" t="s">
        <v>88</v>
      </c>
      <c r="H1" s="45" t="s">
        <v>89</v>
      </c>
      <c r="I1" s="45" t="s">
        <v>90</v>
      </c>
      <c r="J1" s="45" t="s">
        <v>91</v>
      </c>
      <c r="K1" s="45" t="s">
        <v>92</v>
      </c>
      <c r="L1" s="45"/>
    </row>
    <row r="2" spans="1:12" x14ac:dyDescent="0.25">
      <c r="A2" s="46" t="s">
        <v>93</v>
      </c>
      <c r="B2" s="46" t="s">
        <v>161</v>
      </c>
      <c r="C2" s="46">
        <v>35</v>
      </c>
      <c r="D2" s="46">
        <v>8.4</v>
      </c>
      <c r="E2" s="46">
        <v>7.8</v>
      </c>
      <c r="F2" s="46">
        <v>8.35</v>
      </c>
      <c r="G2" s="46">
        <v>0</v>
      </c>
      <c r="H2" s="46" t="s">
        <v>94</v>
      </c>
      <c r="I2" s="46">
        <v>6</v>
      </c>
      <c r="J2" s="46">
        <v>8</v>
      </c>
      <c r="K2" s="47">
        <v>1.1484000000000001</v>
      </c>
    </row>
    <row r="3" spans="1:12" x14ac:dyDescent="0.25">
      <c r="A3" s="46" t="s">
        <v>95</v>
      </c>
      <c r="B3" s="46" t="s">
        <v>162</v>
      </c>
      <c r="C3" s="46">
        <v>36</v>
      </c>
      <c r="D3" s="46">
        <v>7.85</v>
      </c>
      <c r="E3" s="46">
        <v>6.8</v>
      </c>
      <c r="F3" s="46">
        <v>7.05</v>
      </c>
      <c r="G3" s="46">
        <v>0</v>
      </c>
      <c r="H3" s="46" t="s">
        <v>94</v>
      </c>
      <c r="I3" s="46">
        <v>1</v>
      </c>
      <c r="J3" s="46">
        <v>4</v>
      </c>
      <c r="K3" s="47">
        <v>0.97660000000000002</v>
      </c>
    </row>
    <row r="4" spans="1:12" x14ac:dyDescent="0.25">
      <c r="A4" s="46" t="s">
        <v>96</v>
      </c>
      <c r="B4" s="46" t="s">
        <v>163</v>
      </c>
      <c r="C4" s="46">
        <v>37</v>
      </c>
      <c r="D4" s="46">
        <v>4.75</v>
      </c>
      <c r="E4" s="46">
        <v>5.75</v>
      </c>
      <c r="F4" s="46">
        <v>6.05</v>
      </c>
      <c r="G4" s="46">
        <v>-2.2999999999999998</v>
      </c>
      <c r="H4" s="47">
        <v>-0.32619999999999999</v>
      </c>
      <c r="I4" s="46">
        <v>1</v>
      </c>
      <c r="J4" s="46">
        <v>2</v>
      </c>
      <c r="K4" s="47">
        <v>0.85350000000000004</v>
      </c>
    </row>
    <row r="5" spans="1:12" x14ac:dyDescent="0.25">
      <c r="A5" s="46" t="s">
        <v>97</v>
      </c>
      <c r="B5" s="46" t="s">
        <v>164</v>
      </c>
      <c r="C5" s="46">
        <v>38</v>
      </c>
      <c r="D5" s="46">
        <v>3.95</v>
      </c>
      <c r="E5" s="46">
        <v>4.8</v>
      </c>
      <c r="F5" s="46">
        <v>5.25</v>
      </c>
      <c r="G5" s="46">
        <v>-1.75</v>
      </c>
      <c r="H5" s="47">
        <v>-0.307</v>
      </c>
      <c r="I5" s="46">
        <v>3</v>
      </c>
      <c r="J5" s="46">
        <v>4</v>
      </c>
      <c r="K5" s="47">
        <v>0.69140000000000001</v>
      </c>
    </row>
    <row r="6" spans="1:12" x14ac:dyDescent="0.25">
      <c r="A6" s="46" t="s">
        <v>98</v>
      </c>
      <c r="B6" s="46" t="s">
        <v>165</v>
      </c>
      <c r="C6" s="46">
        <v>39</v>
      </c>
      <c r="D6" s="46">
        <v>3.15</v>
      </c>
      <c r="E6" s="46">
        <v>3.6</v>
      </c>
      <c r="F6" s="46">
        <v>4.05</v>
      </c>
      <c r="G6" s="46">
        <v>-1.28</v>
      </c>
      <c r="H6" s="47">
        <v>-0.28889999999999999</v>
      </c>
      <c r="I6" s="46">
        <v>1</v>
      </c>
      <c r="J6" s="46">
        <v>5</v>
      </c>
      <c r="K6" s="47">
        <v>0.60940000000000005</v>
      </c>
    </row>
    <row r="7" spans="1:12" x14ac:dyDescent="0.25">
      <c r="A7" s="46" t="s">
        <v>99</v>
      </c>
      <c r="B7" s="46" t="s">
        <v>166</v>
      </c>
      <c r="C7" s="46">
        <v>40</v>
      </c>
      <c r="D7" s="46">
        <v>2.99</v>
      </c>
      <c r="E7" s="46">
        <v>2.79</v>
      </c>
      <c r="F7" s="46">
        <v>3.05</v>
      </c>
      <c r="G7" s="46">
        <v>-0.08</v>
      </c>
      <c r="H7" s="47">
        <v>-2.6100000000000002E-2</v>
      </c>
      <c r="I7" s="46">
        <v>179</v>
      </c>
      <c r="J7" s="46">
        <v>122</v>
      </c>
      <c r="K7" s="47">
        <v>0.4844</v>
      </c>
    </row>
    <row r="8" spans="1:12" x14ac:dyDescent="0.25">
      <c r="A8" s="46" t="s">
        <v>100</v>
      </c>
      <c r="B8" s="46" t="s">
        <v>167</v>
      </c>
      <c r="C8" s="46">
        <v>40.5</v>
      </c>
      <c r="D8" s="46">
        <v>2.4500000000000002</v>
      </c>
      <c r="E8" s="46">
        <v>2.38</v>
      </c>
      <c r="F8" s="46">
        <v>2.56</v>
      </c>
      <c r="G8" s="46">
        <v>-0.59</v>
      </c>
      <c r="H8" s="47">
        <v>-0.19409999999999999</v>
      </c>
      <c r="I8" s="46">
        <v>18</v>
      </c>
      <c r="J8" s="46">
        <v>7</v>
      </c>
      <c r="K8" s="47">
        <v>0.43159999999999998</v>
      </c>
    </row>
    <row r="9" spans="1:12" x14ac:dyDescent="0.25">
      <c r="A9" s="46" t="s">
        <v>101</v>
      </c>
      <c r="B9" s="46" t="s">
        <v>168</v>
      </c>
      <c r="C9" s="46">
        <v>41</v>
      </c>
      <c r="D9" s="46">
        <v>2.11</v>
      </c>
      <c r="E9" s="46">
        <v>1.94</v>
      </c>
      <c r="F9" s="46">
        <v>2.09</v>
      </c>
      <c r="G9" s="46">
        <v>0.31</v>
      </c>
      <c r="H9" s="47">
        <v>0.17219999999999999</v>
      </c>
      <c r="I9" s="46">
        <v>95</v>
      </c>
      <c r="J9" s="46">
        <v>6</v>
      </c>
      <c r="K9" s="47">
        <v>0.3926</v>
      </c>
    </row>
    <row r="10" spans="1:12" x14ac:dyDescent="0.25">
      <c r="A10" s="46" t="s">
        <v>102</v>
      </c>
      <c r="B10" s="46" t="s">
        <v>169</v>
      </c>
      <c r="C10" s="46">
        <v>41.5</v>
      </c>
      <c r="D10" s="46">
        <v>1.55</v>
      </c>
      <c r="E10" s="46">
        <v>1.49</v>
      </c>
      <c r="F10" s="46">
        <v>1.65</v>
      </c>
      <c r="G10" s="46">
        <v>-0.56000000000000005</v>
      </c>
      <c r="H10" s="47">
        <v>-0.26540000000000002</v>
      </c>
      <c r="I10" s="46">
        <v>165</v>
      </c>
      <c r="J10" s="46">
        <v>12</v>
      </c>
      <c r="K10" s="47">
        <v>0.36520000000000002</v>
      </c>
    </row>
    <row r="11" spans="1:12" x14ac:dyDescent="0.25">
      <c r="A11" s="46" t="s">
        <v>103</v>
      </c>
      <c r="B11" s="46" t="s">
        <v>170</v>
      </c>
      <c r="C11" s="46">
        <v>42</v>
      </c>
      <c r="D11" s="46">
        <v>1.21</v>
      </c>
      <c r="E11" s="46">
        <v>1.1100000000000001</v>
      </c>
      <c r="F11" s="46">
        <v>1.23</v>
      </c>
      <c r="G11" s="46">
        <v>-0.11</v>
      </c>
      <c r="H11" s="47">
        <v>-8.3299999999999999E-2</v>
      </c>
      <c r="I11" s="48">
        <v>2513</v>
      </c>
      <c r="J11" s="46">
        <v>195</v>
      </c>
      <c r="K11" s="47">
        <v>0.33500000000000002</v>
      </c>
    </row>
    <row r="12" spans="1:12" x14ac:dyDescent="0.25">
      <c r="A12" s="46" t="s">
        <v>104</v>
      </c>
      <c r="B12" s="46" t="s">
        <v>171</v>
      </c>
      <c r="C12" s="46">
        <v>42.5</v>
      </c>
      <c r="D12" s="46">
        <v>0.82</v>
      </c>
      <c r="E12" s="46">
        <v>0.79</v>
      </c>
      <c r="F12" s="46">
        <v>0.87</v>
      </c>
      <c r="G12" s="46">
        <v>0.82</v>
      </c>
      <c r="H12" s="46" t="s">
        <v>94</v>
      </c>
      <c r="I12" s="48">
        <v>1153</v>
      </c>
      <c r="J12" s="46">
        <v>139</v>
      </c>
      <c r="K12" s="47">
        <v>0.31640000000000001</v>
      </c>
    </row>
    <row r="13" spans="1:12" x14ac:dyDescent="0.25">
      <c r="A13" s="46" t="s">
        <v>105</v>
      </c>
      <c r="B13" s="46" t="s">
        <v>171</v>
      </c>
      <c r="C13" s="46">
        <v>43</v>
      </c>
      <c r="D13" s="46">
        <v>0.56000000000000005</v>
      </c>
      <c r="E13" s="46">
        <v>0.54</v>
      </c>
      <c r="F13" s="46">
        <v>0.56999999999999995</v>
      </c>
      <c r="G13" s="46">
        <v>-0.11</v>
      </c>
      <c r="H13" s="47">
        <v>-0.16420000000000001</v>
      </c>
      <c r="I13" s="48">
        <v>3040</v>
      </c>
      <c r="J13" s="48">
        <v>1074</v>
      </c>
      <c r="K13" s="47">
        <v>0.30080000000000001</v>
      </c>
    </row>
    <row r="14" spans="1:12" x14ac:dyDescent="0.25">
      <c r="A14" s="46" t="s">
        <v>106</v>
      </c>
      <c r="B14" s="46" t="s">
        <v>172</v>
      </c>
      <c r="C14" s="46">
        <v>43.5</v>
      </c>
      <c r="D14" s="46">
        <v>0.35</v>
      </c>
      <c r="E14" s="46">
        <v>0.33</v>
      </c>
      <c r="F14" s="46">
        <v>0.37</v>
      </c>
      <c r="G14" s="46">
        <v>-0.09</v>
      </c>
      <c r="H14" s="47">
        <v>-0.20449999999999999</v>
      </c>
      <c r="I14" s="48">
        <v>1407</v>
      </c>
      <c r="J14" s="48">
        <v>1337</v>
      </c>
      <c r="K14" s="47">
        <v>0.30370000000000003</v>
      </c>
    </row>
    <row r="15" spans="1:12" x14ac:dyDescent="0.25">
      <c r="A15" s="46" t="s">
        <v>107</v>
      </c>
      <c r="B15" s="46" t="s">
        <v>171</v>
      </c>
      <c r="C15" s="46">
        <v>44</v>
      </c>
      <c r="D15" s="46">
        <v>0.19</v>
      </c>
      <c r="E15" s="46">
        <v>0.19</v>
      </c>
      <c r="F15" s="46">
        <v>0.22</v>
      </c>
      <c r="G15" s="46">
        <v>-0.08</v>
      </c>
      <c r="H15" s="47">
        <v>-0.29630000000000001</v>
      </c>
      <c r="I15" s="48">
        <v>2444</v>
      </c>
      <c r="J15" s="48">
        <v>2391</v>
      </c>
      <c r="K15" s="47">
        <v>0.30180000000000001</v>
      </c>
    </row>
    <row r="16" spans="1:12" x14ac:dyDescent="0.25">
      <c r="A16" s="46" t="s">
        <v>108</v>
      </c>
      <c r="B16" s="46" t="s">
        <v>172</v>
      </c>
      <c r="C16" s="46">
        <v>44.5</v>
      </c>
      <c r="D16" s="46">
        <v>0.11</v>
      </c>
      <c r="E16" s="46">
        <v>0.1</v>
      </c>
      <c r="F16" s="46">
        <v>0.13</v>
      </c>
      <c r="G16" s="46">
        <v>-0.06</v>
      </c>
      <c r="H16" s="47">
        <v>-0.35289999999999999</v>
      </c>
      <c r="I16" s="46">
        <v>565</v>
      </c>
      <c r="J16" s="48">
        <v>1236</v>
      </c>
      <c r="K16" s="47">
        <v>0.30659999999999998</v>
      </c>
    </row>
    <row r="17" spans="1:11" x14ac:dyDescent="0.25">
      <c r="A17" s="46" t="s">
        <v>109</v>
      </c>
      <c r="B17" s="46" t="s">
        <v>171</v>
      </c>
      <c r="C17" s="46">
        <v>45</v>
      </c>
      <c r="D17" s="46">
        <v>0.06</v>
      </c>
      <c r="E17" s="46">
        <v>0.06</v>
      </c>
      <c r="F17" s="46">
        <v>7.0000000000000007E-2</v>
      </c>
      <c r="G17" s="46">
        <v>-0.04</v>
      </c>
      <c r="H17" s="47">
        <v>-0.4</v>
      </c>
      <c r="I17" s="48">
        <v>1450</v>
      </c>
      <c r="J17" s="48">
        <v>1841</v>
      </c>
      <c r="K17" s="47">
        <v>0.30659999999999998</v>
      </c>
    </row>
    <row r="18" spans="1:11" x14ac:dyDescent="0.25">
      <c r="A18" s="46" t="s">
        <v>110</v>
      </c>
      <c r="B18" s="46" t="s">
        <v>172</v>
      </c>
      <c r="C18" s="46">
        <v>45.5</v>
      </c>
      <c r="D18" s="46">
        <v>0.05</v>
      </c>
      <c r="E18" s="46">
        <v>0.03</v>
      </c>
      <c r="F18" s="46">
        <v>0.05</v>
      </c>
      <c r="G18" s="46">
        <v>0</v>
      </c>
      <c r="H18" s="46" t="s">
        <v>94</v>
      </c>
      <c r="I18" s="46">
        <v>317</v>
      </c>
      <c r="J18" s="46">
        <v>742</v>
      </c>
      <c r="K18" s="47">
        <v>0.33200000000000002</v>
      </c>
    </row>
    <row r="19" spans="1:11" x14ac:dyDescent="0.25">
      <c r="A19" s="46" t="s">
        <v>111</v>
      </c>
      <c r="B19" s="46" t="s">
        <v>171</v>
      </c>
      <c r="C19" s="46">
        <v>46</v>
      </c>
      <c r="D19" s="46">
        <v>0.03</v>
      </c>
      <c r="E19" s="46">
        <v>0.02</v>
      </c>
      <c r="F19" s="46">
        <v>0.03</v>
      </c>
      <c r="G19" s="46">
        <v>-0.01</v>
      </c>
      <c r="H19" s="47">
        <v>-0.25</v>
      </c>
      <c r="I19" s="48">
        <v>1517</v>
      </c>
      <c r="J19" s="48">
        <v>2227</v>
      </c>
      <c r="K19" s="47">
        <v>0.33989999999999998</v>
      </c>
    </row>
    <row r="20" spans="1:11" x14ac:dyDescent="0.25">
      <c r="A20" s="46" t="s">
        <v>112</v>
      </c>
      <c r="B20" s="46" t="s">
        <v>171</v>
      </c>
      <c r="C20" s="46">
        <v>46.5</v>
      </c>
      <c r="D20" s="46">
        <v>0.02</v>
      </c>
      <c r="E20" s="46">
        <v>0.01</v>
      </c>
      <c r="F20" s="46">
        <v>0.02</v>
      </c>
      <c r="G20" s="46">
        <v>-0.01</v>
      </c>
      <c r="H20" s="47">
        <v>-0.33329999999999999</v>
      </c>
      <c r="I20" s="46">
        <v>80</v>
      </c>
      <c r="J20" s="46">
        <v>273</v>
      </c>
      <c r="K20" s="47">
        <v>0.3594</v>
      </c>
    </row>
    <row r="21" spans="1:11" x14ac:dyDescent="0.25">
      <c r="A21" s="46" t="s">
        <v>113</v>
      </c>
      <c r="B21" s="46" t="s">
        <v>173</v>
      </c>
      <c r="C21" s="46">
        <v>47</v>
      </c>
      <c r="D21" s="46">
        <v>0.02</v>
      </c>
      <c r="E21" s="46">
        <v>0.01</v>
      </c>
      <c r="F21" s="46">
        <v>0.02</v>
      </c>
      <c r="G21" s="46">
        <v>-0.03</v>
      </c>
      <c r="H21" s="47">
        <v>-0.6</v>
      </c>
      <c r="I21" s="46">
        <v>53</v>
      </c>
      <c r="J21" s="48">
        <v>1591</v>
      </c>
      <c r="K21" s="47">
        <v>0.39839999999999998</v>
      </c>
    </row>
    <row r="22" spans="1:11" x14ac:dyDescent="0.25">
      <c r="A22" s="46" t="s">
        <v>114</v>
      </c>
      <c r="B22" s="46" t="s">
        <v>174</v>
      </c>
      <c r="C22" s="46">
        <v>47.5</v>
      </c>
      <c r="D22" s="46">
        <v>0.01</v>
      </c>
      <c r="E22" s="46">
        <v>0.01</v>
      </c>
      <c r="F22" s="46">
        <v>0.02</v>
      </c>
      <c r="G22" s="46">
        <v>-0.01</v>
      </c>
      <c r="H22" s="47">
        <v>-0.5</v>
      </c>
      <c r="I22" s="46">
        <v>140</v>
      </c>
      <c r="J22" s="46">
        <v>215</v>
      </c>
      <c r="K22" s="47">
        <v>0.4375</v>
      </c>
    </row>
    <row r="23" spans="1:11" x14ac:dyDescent="0.25">
      <c r="A23" s="46" t="s">
        <v>115</v>
      </c>
      <c r="B23" s="46" t="s">
        <v>171</v>
      </c>
      <c r="C23" s="46">
        <v>48</v>
      </c>
      <c r="D23" s="46">
        <v>0.02</v>
      </c>
      <c r="E23" s="46">
        <v>0</v>
      </c>
      <c r="F23" s="46">
        <v>0.02</v>
      </c>
      <c r="G23" s="46">
        <v>-0.01</v>
      </c>
      <c r="H23" s="47">
        <v>-0.33329999999999999</v>
      </c>
      <c r="I23" s="46">
        <v>34</v>
      </c>
      <c r="J23" s="46">
        <v>657</v>
      </c>
      <c r="K23" s="47">
        <v>0.46879999999999999</v>
      </c>
    </row>
    <row r="24" spans="1:11" x14ac:dyDescent="0.25">
      <c r="A24" s="46" t="s">
        <v>116</v>
      </c>
      <c r="B24" s="46" t="s">
        <v>175</v>
      </c>
      <c r="C24" s="46">
        <v>48.5</v>
      </c>
      <c r="D24" s="46">
        <v>0.01</v>
      </c>
      <c r="E24" s="46">
        <v>0</v>
      </c>
      <c r="F24" s="46">
        <v>0.02</v>
      </c>
      <c r="G24" s="46">
        <v>0</v>
      </c>
      <c r="H24" s="46" t="s">
        <v>94</v>
      </c>
      <c r="I24" s="46">
        <v>30</v>
      </c>
      <c r="J24" s="46">
        <v>64</v>
      </c>
      <c r="K24" s="47">
        <v>0.50780000000000003</v>
      </c>
    </row>
    <row r="25" spans="1:11" x14ac:dyDescent="0.25">
      <c r="A25" s="46" t="s">
        <v>117</v>
      </c>
      <c r="B25" s="46" t="s">
        <v>176</v>
      </c>
      <c r="C25" s="46">
        <v>49</v>
      </c>
      <c r="D25" s="46">
        <v>0.01</v>
      </c>
      <c r="E25" s="46">
        <v>0</v>
      </c>
      <c r="F25" s="46">
        <v>0.01</v>
      </c>
      <c r="G25" s="46">
        <v>0</v>
      </c>
      <c r="H25" s="46" t="s">
        <v>94</v>
      </c>
      <c r="I25" s="46">
        <v>30</v>
      </c>
      <c r="J25" s="48">
        <v>1646</v>
      </c>
      <c r="K25" s="47">
        <v>0.49220000000000003</v>
      </c>
    </row>
    <row r="26" spans="1:11" x14ac:dyDescent="0.25">
      <c r="A26" s="46" t="s">
        <v>118</v>
      </c>
      <c r="B26" s="46" t="s">
        <v>177</v>
      </c>
      <c r="C26" s="46">
        <v>49.5</v>
      </c>
      <c r="D26" s="46">
        <v>0.02</v>
      </c>
      <c r="E26" s="46">
        <v>0</v>
      </c>
      <c r="F26" s="46">
        <v>0.02</v>
      </c>
      <c r="G26" s="46">
        <v>0</v>
      </c>
      <c r="H26" s="46" t="s">
        <v>94</v>
      </c>
      <c r="I26" s="46">
        <v>2</v>
      </c>
      <c r="J26" s="46">
        <v>17</v>
      </c>
      <c r="K26" s="47">
        <v>0.53129999999999999</v>
      </c>
    </row>
    <row r="27" spans="1:11" x14ac:dyDescent="0.25">
      <c r="A27" s="46" t="s">
        <v>119</v>
      </c>
      <c r="B27" s="46" t="s">
        <v>178</v>
      </c>
      <c r="C27" s="46">
        <v>50</v>
      </c>
      <c r="D27" s="46">
        <v>0.01</v>
      </c>
      <c r="E27" s="46">
        <v>0</v>
      </c>
      <c r="F27" s="46">
        <v>0.01</v>
      </c>
      <c r="G27" s="46">
        <v>0</v>
      </c>
      <c r="H27" s="46" t="s">
        <v>94</v>
      </c>
      <c r="I27" s="46">
        <v>1</v>
      </c>
      <c r="J27" s="48">
        <v>1124</v>
      </c>
      <c r="K27" s="47">
        <v>0.51559999999999995</v>
      </c>
    </row>
    <row r="28" spans="1:11" x14ac:dyDescent="0.25">
      <c r="A28" s="46" t="s">
        <v>120</v>
      </c>
      <c r="B28" s="46" t="s">
        <v>179</v>
      </c>
      <c r="C28" s="46">
        <v>50.5</v>
      </c>
      <c r="D28" s="46">
        <v>0.01</v>
      </c>
      <c r="E28" s="46">
        <v>0</v>
      </c>
      <c r="F28" s="46">
        <v>0.04</v>
      </c>
      <c r="G28" s="46">
        <v>0</v>
      </c>
      <c r="H28" s="46" t="s">
        <v>94</v>
      </c>
      <c r="I28" s="46">
        <v>177</v>
      </c>
      <c r="J28" s="46">
        <v>229</v>
      </c>
      <c r="K28" s="47">
        <v>0.64839999999999998</v>
      </c>
    </row>
    <row r="29" spans="1:11" x14ac:dyDescent="0.25">
      <c r="A29" s="46" t="s">
        <v>121</v>
      </c>
      <c r="B29" s="46" t="s">
        <v>164</v>
      </c>
      <c r="C29" s="46">
        <v>51</v>
      </c>
      <c r="D29" s="46">
        <v>0.04</v>
      </c>
      <c r="E29" s="46">
        <v>0</v>
      </c>
      <c r="F29" s="46">
        <v>0.01</v>
      </c>
      <c r="G29" s="46">
        <v>0.03</v>
      </c>
      <c r="H29" s="47">
        <v>3</v>
      </c>
      <c r="I29" s="46">
        <v>5</v>
      </c>
      <c r="J29" s="46">
        <v>713</v>
      </c>
      <c r="K29" s="47">
        <v>0.5625</v>
      </c>
    </row>
    <row r="30" spans="1:11" x14ac:dyDescent="0.25">
      <c r="A30" s="46" t="s">
        <v>122</v>
      </c>
      <c r="B30" s="46" t="s">
        <v>180</v>
      </c>
      <c r="C30" s="46">
        <v>52</v>
      </c>
      <c r="D30" s="46">
        <v>0.03</v>
      </c>
      <c r="E30" s="46">
        <v>0</v>
      </c>
      <c r="F30" s="46">
        <v>0.01</v>
      </c>
      <c r="G30" s="46">
        <v>0</v>
      </c>
      <c r="H30" s="46" t="s">
        <v>94</v>
      </c>
      <c r="I30" s="46">
        <v>5</v>
      </c>
      <c r="J30" s="46">
        <v>700</v>
      </c>
      <c r="K30" s="47">
        <v>0.625</v>
      </c>
    </row>
    <row r="31" spans="1:11" x14ac:dyDescent="0.25">
      <c r="A31" s="46" t="s">
        <v>123</v>
      </c>
      <c r="B31" s="46" t="s">
        <v>181</v>
      </c>
      <c r="C31" s="46">
        <v>53</v>
      </c>
      <c r="D31" s="46">
        <v>0.03</v>
      </c>
      <c r="E31" s="46">
        <v>0</v>
      </c>
      <c r="F31" s="46">
        <v>0.01</v>
      </c>
      <c r="G31" s="46">
        <v>0</v>
      </c>
      <c r="H31" s="46" t="s">
        <v>94</v>
      </c>
      <c r="I31" s="46">
        <v>3</v>
      </c>
      <c r="J31" s="46">
        <v>132</v>
      </c>
      <c r="K31" s="47">
        <v>0.6875</v>
      </c>
    </row>
    <row r="32" spans="1:11" x14ac:dyDescent="0.25">
      <c r="A32" s="46" t="s">
        <v>124</v>
      </c>
      <c r="B32" s="46" t="s">
        <v>182</v>
      </c>
      <c r="C32" s="46">
        <v>54</v>
      </c>
      <c r="D32" s="46">
        <v>0.03</v>
      </c>
      <c r="E32" s="46">
        <v>0</v>
      </c>
      <c r="F32" s="46">
        <v>0.03</v>
      </c>
      <c r="G32" s="46">
        <v>0.02</v>
      </c>
      <c r="H32" s="47">
        <v>2</v>
      </c>
      <c r="I32" s="46">
        <v>1</v>
      </c>
      <c r="J32" s="46">
        <v>136</v>
      </c>
      <c r="K32" s="47">
        <v>0.82809999999999995</v>
      </c>
    </row>
    <row r="33" spans="1:11" x14ac:dyDescent="0.25">
      <c r="A33" s="46" t="s">
        <v>125</v>
      </c>
      <c r="B33" s="46" t="s">
        <v>183</v>
      </c>
      <c r="C33" s="46">
        <v>55</v>
      </c>
      <c r="D33" s="46">
        <v>0.01</v>
      </c>
      <c r="E33" s="46">
        <v>0</v>
      </c>
      <c r="F33" s="46">
        <v>0.01</v>
      </c>
      <c r="G33" s="46">
        <v>0</v>
      </c>
      <c r="H33" s="46" t="s">
        <v>94</v>
      </c>
      <c r="I33" s="46">
        <v>1</v>
      </c>
      <c r="J33" s="46">
        <v>394</v>
      </c>
      <c r="K33" s="47">
        <v>0.78129999999999999</v>
      </c>
    </row>
    <row r="34" spans="1:11" x14ac:dyDescent="0.25">
      <c r="A34" s="46" t="s">
        <v>126</v>
      </c>
      <c r="B34" s="46" t="s">
        <v>184</v>
      </c>
      <c r="C34" s="46">
        <v>56</v>
      </c>
      <c r="D34" s="46">
        <v>0.03</v>
      </c>
      <c r="E34" s="46">
        <v>0</v>
      </c>
      <c r="F34" s="46">
        <v>0.01</v>
      </c>
      <c r="G34" s="46">
        <v>0</v>
      </c>
      <c r="H34" s="46" t="s">
        <v>94</v>
      </c>
      <c r="I34" s="46" t="s">
        <v>94</v>
      </c>
      <c r="J34" s="46">
        <v>146</v>
      </c>
      <c r="K34" s="47">
        <v>0.84379999999999999</v>
      </c>
    </row>
    <row r="35" spans="1:11" x14ac:dyDescent="0.25">
      <c r="A35" s="46" t="s">
        <v>127</v>
      </c>
      <c r="B35" s="46" t="s">
        <v>185</v>
      </c>
      <c r="C35" s="46">
        <v>60</v>
      </c>
      <c r="D35" s="46">
        <v>0.01</v>
      </c>
      <c r="E35" s="46">
        <v>0</v>
      </c>
      <c r="F35" s="46">
        <v>0.01</v>
      </c>
      <c r="G35" s="46">
        <v>0</v>
      </c>
      <c r="H35" s="46" t="s">
        <v>94</v>
      </c>
      <c r="I35" s="46">
        <v>2</v>
      </c>
      <c r="J35" s="46">
        <v>275</v>
      </c>
      <c r="K35" s="47">
        <v>1.0313000000000001</v>
      </c>
    </row>
    <row r="36" spans="1:11" x14ac:dyDescent="0.25">
      <c r="A36" s="46" t="s">
        <v>128</v>
      </c>
      <c r="B36" s="46" t="s">
        <v>186</v>
      </c>
      <c r="C36" s="46">
        <v>65</v>
      </c>
      <c r="D36" s="46">
        <v>0.01</v>
      </c>
      <c r="E36" s="46">
        <v>0</v>
      </c>
      <c r="F36" s="46">
        <v>0.01</v>
      </c>
      <c r="G36" s="46">
        <v>0</v>
      </c>
      <c r="H36" s="46" t="s">
        <v>94</v>
      </c>
      <c r="I36" s="46">
        <v>80</v>
      </c>
      <c r="J36" s="46">
        <v>602</v>
      </c>
      <c r="K36" s="47">
        <v>1.25</v>
      </c>
    </row>
    <row r="37" spans="1:11" x14ac:dyDescent="0.25">
      <c r="A37" s="46" t="s">
        <v>129</v>
      </c>
      <c r="B37" s="46" t="s">
        <v>187</v>
      </c>
      <c r="C37" s="46">
        <v>70</v>
      </c>
      <c r="D37" s="46">
        <v>0.01</v>
      </c>
      <c r="E37" s="46">
        <v>0</v>
      </c>
      <c r="F37" s="46">
        <v>0.02</v>
      </c>
      <c r="G37" s="46">
        <v>0</v>
      </c>
      <c r="H37" s="46" t="s">
        <v>94</v>
      </c>
      <c r="I37" s="46">
        <v>10</v>
      </c>
      <c r="J37" s="48">
        <v>1262</v>
      </c>
      <c r="K37" s="47">
        <v>1.5313000000000001</v>
      </c>
    </row>
    <row r="38" spans="1:11" x14ac:dyDescent="0.25">
      <c r="A38" s="46" t="s">
        <v>130</v>
      </c>
      <c r="B38" s="46" t="s">
        <v>188</v>
      </c>
      <c r="C38" s="46">
        <v>35</v>
      </c>
      <c r="D38" s="46">
        <v>0.01</v>
      </c>
      <c r="E38" s="46">
        <v>0</v>
      </c>
      <c r="F38" s="46">
        <v>0.01</v>
      </c>
      <c r="G38" s="46">
        <v>-0.02</v>
      </c>
      <c r="H38" s="47">
        <v>-0.66669999999999996</v>
      </c>
      <c r="I38" s="46">
        <v>59</v>
      </c>
      <c r="J38" s="46">
        <v>688</v>
      </c>
      <c r="K38" s="47">
        <v>0.6875</v>
      </c>
    </row>
    <row r="39" spans="1:11" x14ac:dyDescent="0.25">
      <c r="A39" s="46" t="s">
        <v>131</v>
      </c>
      <c r="B39" s="46" t="s">
        <v>189</v>
      </c>
      <c r="C39" s="46">
        <v>36</v>
      </c>
      <c r="D39" s="46">
        <v>0.01</v>
      </c>
      <c r="E39" s="46">
        <v>0</v>
      </c>
      <c r="F39" s="46">
        <v>0.01</v>
      </c>
      <c r="G39" s="46">
        <v>-0.03</v>
      </c>
      <c r="H39" s="47">
        <v>-0.75</v>
      </c>
      <c r="I39" s="46">
        <v>57</v>
      </c>
      <c r="J39" s="46">
        <v>650</v>
      </c>
      <c r="K39" s="47">
        <v>0.59379999999999999</v>
      </c>
    </row>
    <row r="40" spans="1:11" x14ac:dyDescent="0.25">
      <c r="A40" s="46" t="s">
        <v>132</v>
      </c>
      <c r="B40" s="46" t="s">
        <v>190</v>
      </c>
      <c r="C40" s="46">
        <v>37</v>
      </c>
      <c r="D40" s="46">
        <v>0.01</v>
      </c>
      <c r="E40" s="46">
        <v>0.01</v>
      </c>
      <c r="F40" s="46">
        <v>0.03</v>
      </c>
      <c r="G40" s="46">
        <v>0</v>
      </c>
      <c r="H40" s="46" t="s">
        <v>94</v>
      </c>
      <c r="I40" s="46">
        <v>111</v>
      </c>
      <c r="J40" s="46">
        <v>131</v>
      </c>
      <c r="K40" s="47">
        <v>0.60940000000000005</v>
      </c>
    </row>
    <row r="41" spans="1:11" x14ac:dyDescent="0.25">
      <c r="A41" s="46" t="s">
        <v>133</v>
      </c>
      <c r="B41" s="46" t="s">
        <v>191</v>
      </c>
      <c r="C41" s="46">
        <v>38</v>
      </c>
      <c r="D41" s="46">
        <v>0.02</v>
      </c>
      <c r="E41" s="46">
        <v>0.01</v>
      </c>
      <c r="F41" s="46">
        <v>0.02</v>
      </c>
      <c r="G41" s="46">
        <v>0.01</v>
      </c>
      <c r="H41" s="47">
        <v>1</v>
      </c>
      <c r="I41" s="46">
        <v>129</v>
      </c>
      <c r="J41" s="46">
        <v>581</v>
      </c>
      <c r="K41" s="47">
        <v>0.5</v>
      </c>
    </row>
    <row r="42" spans="1:11" x14ac:dyDescent="0.25">
      <c r="A42" s="46" t="s">
        <v>134</v>
      </c>
      <c r="B42" s="46" t="s">
        <v>171</v>
      </c>
      <c r="C42" s="46">
        <v>39</v>
      </c>
      <c r="D42" s="46">
        <v>0.03</v>
      </c>
      <c r="E42" s="46">
        <v>0.02</v>
      </c>
      <c r="F42" s="46">
        <v>0.03</v>
      </c>
      <c r="G42" s="46">
        <v>0.01</v>
      </c>
      <c r="H42" s="47">
        <v>0.5</v>
      </c>
      <c r="I42" s="46">
        <v>680</v>
      </c>
      <c r="J42" s="46">
        <v>411</v>
      </c>
      <c r="K42" s="47">
        <v>0.4531</v>
      </c>
    </row>
    <row r="43" spans="1:11" x14ac:dyDescent="0.25">
      <c r="A43" s="46" t="s">
        <v>135</v>
      </c>
      <c r="B43" s="46" t="s">
        <v>171</v>
      </c>
      <c r="C43" s="46">
        <v>40</v>
      </c>
      <c r="D43" s="46">
        <v>0.05</v>
      </c>
      <c r="E43" s="46">
        <v>0.03</v>
      </c>
      <c r="F43" s="46">
        <v>0.05</v>
      </c>
      <c r="G43" s="46">
        <v>-0.02</v>
      </c>
      <c r="H43" s="47">
        <v>-0.28570000000000001</v>
      </c>
      <c r="I43" s="48">
        <v>1022</v>
      </c>
      <c r="J43" s="48">
        <v>1198</v>
      </c>
      <c r="K43" s="47">
        <v>0.3906</v>
      </c>
    </row>
    <row r="44" spans="1:11" x14ac:dyDescent="0.25">
      <c r="A44" s="46" t="s">
        <v>136</v>
      </c>
      <c r="B44" s="46" t="s">
        <v>192</v>
      </c>
      <c r="C44" s="46">
        <v>40.5</v>
      </c>
      <c r="D44" s="46">
        <v>0.06</v>
      </c>
      <c r="E44" s="46">
        <v>0.06</v>
      </c>
      <c r="F44" s="46">
        <v>7.0000000000000007E-2</v>
      </c>
      <c r="G44" s="46">
        <v>-0.01</v>
      </c>
      <c r="H44" s="47">
        <v>-0.1429</v>
      </c>
      <c r="I44" s="46">
        <v>371</v>
      </c>
      <c r="J44" s="46">
        <v>240</v>
      </c>
      <c r="K44" s="47">
        <v>0.36330000000000001</v>
      </c>
    </row>
    <row r="45" spans="1:11" x14ac:dyDescent="0.25">
      <c r="A45" s="46" t="s">
        <v>137</v>
      </c>
      <c r="B45" s="46" t="s">
        <v>172</v>
      </c>
      <c r="C45" s="46">
        <v>41</v>
      </c>
      <c r="D45" s="46">
        <v>0.11</v>
      </c>
      <c r="E45" s="46">
        <v>0.09</v>
      </c>
      <c r="F45" s="46">
        <v>0.11</v>
      </c>
      <c r="G45" s="46">
        <v>0.02</v>
      </c>
      <c r="H45" s="47">
        <v>0.22220000000000001</v>
      </c>
      <c r="I45" s="48">
        <v>1084</v>
      </c>
      <c r="J45" s="48">
        <v>4759</v>
      </c>
      <c r="K45" s="47">
        <v>0.34770000000000001</v>
      </c>
    </row>
    <row r="46" spans="1:11" x14ac:dyDescent="0.25">
      <c r="A46" s="46" t="s">
        <v>138</v>
      </c>
      <c r="B46" s="46" t="s">
        <v>193</v>
      </c>
      <c r="C46" s="46">
        <v>41.5</v>
      </c>
      <c r="D46" s="46">
        <v>0.14000000000000001</v>
      </c>
      <c r="E46" s="46">
        <v>0.15</v>
      </c>
      <c r="F46" s="46">
        <v>0.18</v>
      </c>
      <c r="G46" s="46">
        <v>-0.01</v>
      </c>
      <c r="H46" s="47">
        <v>-6.6699999999999995E-2</v>
      </c>
      <c r="I46" s="46">
        <v>961</v>
      </c>
      <c r="J46" s="46">
        <v>342</v>
      </c>
      <c r="K46" s="47">
        <v>0.33689999999999998</v>
      </c>
    </row>
    <row r="47" spans="1:11" x14ac:dyDescent="0.25">
      <c r="A47" s="46" t="s">
        <v>139</v>
      </c>
      <c r="B47" s="46" t="s">
        <v>194</v>
      </c>
      <c r="C47" s="46">
        <v>42</v>
      </c>
      <c r="D47" s="46">
        <v>0.25</v>
      </c>
      <c r="E47" s="46">
        <v>0.25</v>
      </c>
      <c r="F47" s="46">
        <v>0.28000000000000003</v>
      </c>
      <c r="G47" s="46">
        <v>-0.05</v>
      </c>
      <c r="H47" s="47">
        <v>-0.16669999999999999</v>
      </c>
      <c r="I47" s="48">
        <v>1548</v>
      </c>
      <c r="J47" s="48">
        <v>3384</v>
      </c>
      <c r="K47" s="47">
        <v>0.32319999999999999</v>
      </c>
    </row>
    <row r="48" spans="1:11" x14ac:dyDescent="0.25">
      <c r="A48" s="46" t="s">
        <v>140</v>
      </c>
      <c r="B48" s="46" t="s">
        <v>171</v>
      </c>
      <c r="C48" s="46">
        <v>42.5</v>
      </c>
      <c r="D48" s="46">
        <v>0.44</v>
      </c>
      <c r="E48" s="46">
        <v>0.4</v>
      </c>
      <c r="F48" s="46">
        <v>0.44</v>
      </c>
      <c r="G48" s="46">
        <v>-0.01</v>
      </c>
      <c r="H48" s="47">
        <v>-2.2200000000000001E-2</v>
      </c>
      <c r="I48" s="46">
        <v>919</v>
      </c>
      <c r="J48" s="48">
        <v>1066</v>
      </c>
      <c r="K48" s="47">
        <v>0.31640000000000001</v>
      </c>
    </row>
    <row r="49" spans="1:11" x14ac:dyDescent="0.25">
      <c r="A49" s="46" t="s">
        <v>141</v>
      </c>
      <c r="B49" s="46" t="s">
        <v>172</v>
      </c>
      <c r="C49" s="46">
        <v>43</v>
      </c>
      <c r="D49" s="46">
        <v>0.65</v>
      </c>
      <c r="E49" s="46">
        <v>0.59</v>
      </c>
      <c r="F49" s="46">
        <v>0.67</v>
      </c>
      <c r="G49" s="46">
        <v>0.01</v>
      </c>
      <c r="H49" s="47">
        <v>1.5599999999999999E-2</v>
      </c>
      <c r="I49" s="46">
        <v>920</v>
      </c>
      <c r="J49" s="48">
        <v>5516</v>
      </c>
      <c r="K49" s="47">
        <v>0.31640000000000001</v>
      </c>
    </row>
    <row r="50" spans="1:11" x14ac:dyDescent="0.25">
      <c r="A50" s="46" t="s">
        <v>142</v>
      </c>
      <c r="B50" s="46" t="s">
        <v>171</v>
      </c>
      <c r="C50" s="46">
        <v>43.5</v>
      </c>
      <c r="D50" s="46">
        <v>0.96</v>
      </c>
      <c r="E50" s="46">
        <v>0.88</v>
      </c>
      <c r="F50" s="46">
        <v>0.95</v>
      </c>
      <c r="G50" s="46">
        <v>0.06</v>
      </c>
      <c r="H50" s="47">
        <v>6.6699999999999995E-2</v>
      </c>
      <c r="I50" s="46">
        <v>159</v>
      </c>
      <c r="J50" s="46">
        <v>331</v>
      </c>
      <c r="K50" s="47">
        <v>0.30959999999999999</v>
      </c>
    </row>
    <row r="51" spans="1:11" x14ac:dyDescent="0.25">
      <c r="A51" s="46" t="s">
        <v>143</v>
      </c>
      <c r="B51" s="46" t="s">
        <v>195</v>
      </c>
      <c r="C51" s="46">
        <v>44</v>
      </c>
      <c r="D51" s="46">
        <v>1.17</v>
      </c>
      <c r="E51" s="46">
        <v>1.24</v>
      </c>
      <c r="F51" s="46">
        <v>1.34</v>
      </c>
      <c r="G51" s="46">
        <v>0.05</v>
      </c>
      <c r="H51" s="47">
        <v>4.4600000000000001E-2</v>
      </c>
      <c r="I51" s="46">
        <v>195</v>
      </c>
      <c r="J51" s="46">
        <v>840</v>
      </c>
      <c r="K51" s="47">
        <v>0.33200000000000002</v>
      </c>
    </row>
    <row r="52" spans="1:11" x14ac:dyDescent="0.25">
      <c r="A52" s="46" t="s">
        <v>144</v>
      </c>
      <c r="B52" s="46" t="s">
        <v>196</v>
      </c>
      <c r="C52" s="46">
        <v>44.5</v>
      </c>
      <c r="D52" s="46">
        <v>1.67</v>
      </c>
      <c r="E52" s="46">
        <v>1.57</v>
      </c>
      <c r="F52" s="46">
        <v>1.83</v>
      </c>
      <c r="G52" s="46">
        <v>0.36</v>
      </c>
      <c r="H52" s="47">
        <v>0.27479999999999999</v>
      </c>
      <c r="I52" s="46">
        <v>24</v>
      </c>
      <c r="J52" s="46">
        <v>235</v>
      </c>
      <c r="K52" s="47">
        <v>0.39939999999999998</v>
      </c>
    </row>
    <row r="53" spans="1:11" x14ac:dyDescent="0.25">
      <c r="A53" s="46" t="s">
        <v>145</v>
      </c>
      <c r="B53" s="46" t="s">
        <v>197</v>
      </c>
      <c r="C53" s="46">
        <v>45</v>
      </c>
      <c r="D53" s="46">
        <v>2.0499999999999998</v>
      </c>
      <c r="E53" s="46">
        <v>2.0099999999999998</v>
      </c>
      <c r="F53" s="46">
        <v>2.2999999999999998</v>
      </c>
      <c r="G53" s="46">
        <v>0.21</v>
      </c>
      <c r="H53" s="47">
        <v>0.11409999999999999</v>
      </c>
      <c r="I53" s="46">
        <v>634</v>
      </c>
      <c r="J53" s="46">
        <v>713</v>
      </c>
      <c r="K53" s="47">
        <v>0.44629999999999997</v>
      </c>
    </row>
    <row r="54" spans="1:11" x14ac:dyDescent="0.25">
      <c r="A54" s="46" t="s">
        <v>146</v>
      </c>
      <c r="B54" s="46" t="s">
        <v>198</v>
      </c>
      <c r="C54" s="46">
        <v>45.5</v>
      </c>
      <c r="D54" s="46">
        <v>2.94</v>
      </c>
      <c r="E54" s="46">
        <v>2.44</v>
      </c>
      <c r="F54" s="46">
        <v>2.72</v>
      </c>
      <c r="G54" s="46">
        <v>1.02</v>
      </c>
      <c r="H54" s="47">
        <v>0.53129999999999999</v>
      </c>
      <c r="I54" s="46">
        <v>9</v>
      </c>
      <c r="J54" s="46">
        <v>26</v>
      </c>
      <c r="K54" s="47">
        <v>0.44240000000000002</v>
      </c>
    </row>
    <row r="55" spans="1:11" x14ac:dyDescent="0.25">
      <c r="A55" s="46" t="s">
        <v>147</v>
      </c>
      <c r="B55" s="46" t="s">
        <v>192</v>
      </c>
      <c r="C55" s="46">
        <v>46</v>
      </c>
      <c r="D55" s="46">
        <v>3.04</v>
      </c>
      <c r="E55" s="46">
        <v>3</v>
      </c>
      <c r="F55" s="46">
        <v>3.2</v>
      </c>
      <c r="G55" s="46">
        <v>0.39</v>
      </c>
      <c r="H55" s="47">
        <v>0.1472</v>
      </c>
      <c r="I55" s="46">
        <v>304</v>
      </c>
      <c r="J55" s="46">
        <v>380</v>
      </c>
      <c r="K55" s="47">
        <v>0.47849999999999998</v>
      </c>
    </row>
    <row r="56" spans="1:11" x14ac:dyDescent="0.25">
      <c r="A56" s="46" t="s">
        <v>148</v>
      </c>
      <c r="B56" s="46" t="s">
        <v>199</v>
      </c>
      <c r="C56" s="46">
        <v>46.5</v>
      </c>
      <c r="D56" s="46">
        <v>3.1</v>
      </c>
      <c r="E56" s="46">
        <v>3.35</v>
      </c>
      <c r="F56" s="46">
        <v>3.7</v>
      </c>
      <c r="G56" s="46">
        <v>0</v>
      </c>
      <c r="H56" s="46" t="s">
        <v>94</v>
      </c>
      <c r="I56" s="46">
        <v>1</v>
      </c>
      <c r="J56" s="46">
        <v>9</v>
      </c>
      <c r="K56" s="47">
        <v>0.53129999999999999</v>
      </c>
    </row>
    <row r="57" spans="1:11" x14ac:dyDescent="0.25">
      <c r="A57" s="46" t="s">
        <v>149</v>
      </c>
      <c r="B57" s="46" t="s">
        <v>200</v>
      </c>
      <c r="C57" s="46">
        <v>47</v>
      </c>
      <c r="D57" s="46">
        <v>3.7</v>
      </c>
      <c r="E57" s="46">
        <v>3.85</v>
      </c>
      <c r="F57" s="46">
        <v>4.2</v>
      </c>
      <c r="G57" s="46">
        <v>0</v>
      </c>
      <c r="H57" s="46" t="s">
        <v>94</v>
      </c>
      <c r="I57" s="46">
        <v>9</v>
      </c>
      <c r="J57" s="46">
        <v>89</v>
      </c>
      <c r="K57" s="47">
        <v>0.58199999999999996</v>
      </c>
    </row>
    <row r="58" spans="1:11" x14ac:dyDescent="0.25">
      <c r="A58" s="46" t="s">
        <v>150</v>
      </c>
      <c r="B58" s="46" t="s">
        <v>201</v>
      </c>
      <c r="C58" s="46">
        <v>47.5</v>
      </c>
      <c r="D58" s="46">
        <v>4.75</v>
      </c>
      <c r="E58" s="46">
        <v>4.25</v>
      </c>
      <c r="F58" s="46">
        <v>4.7</v>
      </c>
      <c r="G58" s="46">
        <v>4.75</v>
      </c>
      <c r="H58" s="46" t="s">
        <v>94</v>
      </c>
      <c r="I58" s="46" t="s">
        <v>94</v>
      </c>
      <c r="J58" s="46">
        <v>28</v>
      </c>
      <c r="K58" s="47">
        <v>0.63090000000000002</v>
      </c>
    </row>
    <row r="59" spans="1:11" x14ac:dyDescent="0.25">
      <c r="A59" s="46" t="s">
        <v>151</v>
      </c>
      <c r="B59" s="46" t="s">
        <v>202</v>
      </c>
      <c r="C59" s="46">
        <v>48</v>
      </c>
      <c r="D59" s="46">
        <v>4.3</v>
      </c>
      <c r="E59" s="46">
        <v>4.8499999999999996</v>
      </c>
      <c r="F59" s="46">
        <v>5.2</v>
      </c>
      <c r="G59" s="46">
        <v>0</v>
      </c>
      <c r="H59" s="46" t="s">
        <v>94</v>
      </c>
      <c r="I59" s="46">
        <v>3</v>
      </c>
      <c r="J59" s="46">
        <v>41</v>
      </c>
      <c r="K59" s="47">
        <v>0.67769999999999997</v>
      </c>
    </row>
    <row r="60" spans="1:11" x14ac:dyDescent="0.25">
      <c r="A60" s="46" t="s">
        <v>152</v>
      </c>
      <c r="B60" s="46" t="s">
        <v>203</v>
      </c>
      <c r="C60" s="46">
        <v>48.5</v>
      </c>
      <c r="D60" s="46">
        <v>5.35</v>
      </c>
      <c r="E60" s="46">
        <v>5.4</v>
      </c>
      <c r="F60" s="46">
        <v>5.75</v>
      </c>
      <c r="G60" s="46">
        <v>0</v>
      </c>
      <c r="H60" s="46" t="s">
        <v>94</v>
      </c>
      <c r="I60" s="46" t="s">
        <v>94</v>
      </c>
      <c r="J60" s="46">
        <v>4</v>
      </c>
      <c r="K60" s="47">
        <v>0.78520000000000001</v>
      </c>
    </row>
    <row r="61" spans="1:11" x14ac:dyDescent="0.25">
      <c r="A61" s="46" t="s">
        <v>153</v>
      </c>
      <c r="B61" s="46" t="s">
        <v>204</v>
      </c>
      <c r="C61" s="46">
        <v>49</v>
      </c>
      <c r="D61" s="46">
        <v>6.15</v>
      </c>
      <c r="E61" s="46">
        <v>5.7</v>
      </c>
      <c r="F61" s="46">
        <v>6.2</v>
      </c>
      <c r="G61" s="46">
        <v>1.45</v>
      </c>
      <c r="H61" s="47">
        <v>0.3085</v>
      </c>
      <c r="I61" s="46">
        <v>1</v>
      </c>
      <c r="J61" s="46">
        <v>568</v>
      </c>
      <c r="K61" s="47">
        <v>0.76949999999999996</v>
      </c>
    </row>
    <row r="62" spans="1:11" x14ac:dyDescent="0.25">
      <c r="A62" s="46" t="s">
        <v>154</v>
      </c>
      <c r="B62" s="46" t="s">
        <v>205</v>
      </c>
      <c r="C62" s="46">
        <v>49.5</v>
      </c>
      <c r="D62" s="46">
        <v>5.64</v>
      </c>
      <c r="E62" s="46">
        <v>6.2</v>
      </c>
      <c r="F62" s="46">
        <v>6.65</v>
      </c>
      <c r="G62" s="46">
        <v>0</v>
      </c>
      <c r="H62" s="46" t="s">
        <v>94</v>
      </c>
      <c r="I62" s="46" t="s">
        <v>94</v>
      </c>
      <c r="J62" s="46">
        <v>36</v>
      </c>
      <c r="K62" s="47">
        <v>0.73440000000000005</v>
      </c>
    </row>
    <row r="63" spans="1:11" x14ac:dyDescent="0.25">
      <c r="A63" s="46" t="s">
        <v>155</v>
      </c>
      <c r="B63" s="46" t="s">
        <v>206</v>
      </c>
      <c r="C63" s="46">
        <v>50</v>
      </c>
      <c r="D63" s="46">
        <v>7.08</v>
      </c>
      <c r="E63" s="46">
        <v>6.75</v>
      </c>
      <c r="F63" s="46">
        <v>7.3</v>
      </c>
      <c r="G63" s="46">
        <v>0.62</v>
      </c>
      <c r="H63" s="47">
        <v>9.6000000000000002E-2</v>
      </c>
      <c r="I63" s="46">
        <v>2</v>
      </c>
      <c r="J63" s="46">
        <v>17</v>
      </c>
      <c r="K63" s="47">
        <v>0.98440000000000005</v>
      </c>
    </row>
    <row r="64" spans="1:11" x14ac:dyDescent="0.25">
      <c r="A64" s="46" t="s">
        <v>156</v>
      </c>
      <c r="B64" s="46" t="s">
        <v>207</v>
      </c>
      <c r="C64" s="46">
        <v>50.5</v>
      </c>
      <c r="D64" s="46">
        <v>6.43</v>
      </c>
      <c r="E64" s="46">
        <v>7.15</v>
      </c>
      <c r="F64" s="46">
        <v>7.7</v>
      </c>
      <c r="G64" s="46">
        <v>0</v>
      </c>
      <c r="H64" s="46" t="s">
        <v>94</v>
      </c>
      <c r="I64" s="46" t="s">
        <v>94</v>
      </c>
      <c r="J64" s="46">
        <v>41</v>
      </c>
      <c r="K64" s="47">
        <v>0.89839999999999998</v>
      </c>
    </row>
    <row r="65" spans="1:11" x14ac:dyDescent="0.25">
      <c r="A65" s="46" t="s">
        <v>157</v>
      </c>
      <c r="B65" s="46" t="s">
        <v>208</v>
      </c>
      <c r="C65" s="46">
        <v>51</v>
      </c>
      <c r="D65" s="46">
        <v>8.4</v>
      </c>
      <c r="E65" s="46">
        <v>7.7</v>
      </c>
      <c r="F65" s="46">
        <v>8.25</v>
      </c>
      <c r="G65" s="46">
        <v>0</v>
      </c>
      <c r="H65" s="46" t="s">
        <v>94</v>
      </c>
      <c r="I65" s="46">
        <v>2</v>
      </c>
      <c r="J65" s="46">
        <v>43</v>
      </c>
      <c r="K65" s="47">
        <v>1.0117</v>
      </c>
    </row>
    <row r="66" spans="1:11" x14ac:dyDescent="0.25">
      <c r="A66" s="46" t="s">
        <v>158</v>
      </c>
      <c r="B66" s="46" t="s">
        <v>209</v>
      </c>
      <c r="C66" s="46">
        <v>52</v>
      </c>
      <c r="D66" s="46">
        <v>8.0500000000000007</v>
      </c>
      <c r="E66" s="46">
        <v>8.85</v>
      </c>
      <c r="F66" s="46">
        <v>9.1999999999999993</v>
      </c>
      <c r="G66" s="46">
        <v>0</v>
      </c>
      <c r="H66" s="46" t="s">
        <v>94</v>
      </c>
      <c r="I66" s="46">
        <v>1</v>
      </c>
      <c r="J66" s="46">
        <v>1</v>
      </c>
      <c r="K66" s="47">
        <v>1.0215000000000001</v>
      </c>
    </row>
    <row r="67" spans="1:11" x14ac:dyDescent="0.25">
      <c r="A67" s="46" t="s">
        <v>159</v>
      </c>
      <c r="B67" s="46" t="s">
        <v>210</v>
      </c>
      <c r="C67" s="46">
        <v>56</v>
      </c>
      <c r="D67" s="46">
        <v>11.69</v>
      </c>
      <c r="E67" s="46">
        <v>12.8</v>
      </c>
      <c r="F67" s="46">
        <v>13.25</v>
      </c>
      <c r="G67" s="46">
        <v>0</v>
      </c>
      <c r="H67" s="46" t="s">
        <v>94</v>
      </c>
      <c r="I67" s="46" t="s">
        <v>94</v>
      </c>
      <c r="J67" s="46">
        <v>0</v>
      </c>
      <c r="K67" s="47">
        <v>1.4063000000000001</v>
      </c>
    </row>
    <row r="68" spans="1:11" x14ac:dyDescent="0.25">
      <c r="A68" s="46" t="s">
        <v>160</v>
      </c>
      <c r="B68" s="46" t="s">
        <v>211</v>
      </c>
      <c r="C68" s="46">
        <v>60</v>
      </c>
      <c r="D68" s="46">
        <v>17.850000000000001</v>
      </c>
      <c r="E68" s="46">
        <v>16.7</v>
      </c>
      <c r="F68" s="46">
        <v>17.2</v>
      </c>
      <c r="G68" s="46">
        <v>2.61</v>
      </c>
      <c r="H68" s="47">
        <v>0.17130000000000001</v>
      </c>
      <c r="I68" s="46">
        <v>1</v>
      </c>
      <c r="J68" s="46">
        <v>0</v>
      </c>
      <c r="K68" s="47">
        <v>1.5781000000000001</v>
      </c>
    </row>
    <row r="72" spans="1:11" x14ac:dyDescent="0.25">
      <c r="A72" s="46" t="s">
        <v>214</v>
      </c>
      <c r="B72" s="46" t="s">
        <v>215</v>
      </c>
      <c r="C72" s="46">
        <f>AVERAGE(G2:G68)</f>
        <v>8.1791044776119412E-2</v>
      </c>
    </row>
    <row r="81" spans="1:7" x14ac:dyDescent="0.25">
      <c r="A81" s="49" t="s">
        <v>212</v>
      </c>
      <c r="B81" s="54" t="s">
        <v>213</v>
      </c>
      <c r="C81" s="54"/>
      <c r="D81" s="54"/>
      <c r="E81" s="54"/>
      <c r="F81" s="54"/>
      <c r="G81" s="54"/>
    </row>
    <row r="82" spans="1:7" x14ac:dyDescent="0.25">
      <c r="B82" s="54"/>
      <c r="C82" s="54"/>
      <c r="D82" s="54"/>
      <c r="E82" s="54"/>
      <c r="F82" s="54"/>
      <c r="G82" s="54"/>
    </row>
  </sheetData>
  <mergeCells count="1">
    <mergeCell ref="B81:G8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One a</vt:lpstr>
      <vt:lpstr>Question one b,c,d,e</vt:lpstr>
      <vt:lpstr>question 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Dennis Mureithi</cp:lastModifiedBy>
  <dcterms:created xsi:type="dcterms:W3CDTF">2021-10-02T09:10:21Z</dcterms:created>
  <dcterms:modified xsi:type="dcterms:W3CDTF">2021-10-04T07:50:40Z</dcterms:modified>
</cp:coreProperties>
</file>